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defaultThemeVersion="124226"/>
  <mc:AlternateContent xmlns:mc="http://schemas.openxmlformats.org/markup-compatibility/2006">
    <mc:Choice Requires="x15">
      <x15ac:absPath xmlns:x15ac="http://schemas.microsoft.com/office/spreadsheetml/2010/11/ac" url="G:\PW-Eng\Paving\Monthly Reporting\"/>
    </mc:Choice>
  </mc:AlternateContent>
  <xr:revisionPtr revIDLastSave="0" documentId="13_ncr:1_{85D2DDBE-808D-4C74-BDA6-A024F8F83829}" xr6:coauthVersionLast="45" xr6:coauthVersionMax="45" xr10:uidLastSave="{00000000-0000-0000-0000-000000000000}"/>
  <bookViews>
    <workbookView xWindow="705" yWindow="330" windowWidth="17700" windowHeight="9960" tabRatio="848" activeTab="3" xr2:uid="{00000000-000D-0000-FFFF-FFFF00000000}"/>
  </bookViews>
  <sheets>
    <sheet name="July 20" sheetId="1" r:id="rId1"/>
    <sheet name="August 20" sheetId="2" r:id="rId2"/>
    <sheet name="Sept 20" sheetId="3" r:id="rId3"/>
    <sheet name="Oct 20" sheetId="4" r:id="rId4"/>
    <sheet name="Nov 20" sheetId="5" r:id="rId5"/>
    <sheet name="Dec 20" sheetId="6" r:id="rId6"/>
    <sheet name="Jan 21" sheetId="7" r:id="rId7"/>
    <sheet name="Feb 21" sheetId="9" r:id="rId8"/>
    <sheet name="March 21" sheetId="8" r:id="rId9"/>
    <sheet name="April 21" sheetId="10" r:id="rId10"/>
    <sheet name="May 21" sheetId="11" r:id="rId11"/>
    <sheet name="June 21" sheetId="12" r:id="rId12"/>
    <sheet name="Alleys" sheetId="14" r:id="rId13"/>
    <sheet name="Key" sheetId="13" r:id="rId14"/>
    <sheet name="Rating" sheetId="16" r:id="rId1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R11" i="14" l="1"/>
  <c r="R10" i="14"/>
  <c r="R9" i="14"/>
  <c r="R8" i="14"/>
  <c r="R7" i="14"/>
  <c r="R6" i="14"/>
  <c r="R5" i="14"/>
  <c r="R4" i="14"/>
  <c r="R3" i="14"/>
  <c r="R2" i="14"/>
  <c r="BC299" i="4"/>
  <c r="BC298" i="4"/>
  <c r="BC297" i="4"/>
  <c r="BC295" i="4"/>
  <c r="BC294" i="4"/>
  <c r="BC293" i="4"/>
  <c r="AL293" i="4"/>
  <c r="BC292" i="4"/>
  <c r="BC291" i="4"/>
  <c r="BC289" i="4"/>
  <c r="BC288" i="4"/>
  <c r="BC287" i="4"/>
  <c r="BC286" i="4"/>
  <c r="BC285" i="4"/>
  <c r="AG285" i="4"/>
  <c r="BC284" i="4"/>
  <c r="BC283" i="4"/>
  <c r="BC282" i="4"/>
  <c r="BC281" i="4"/>
  <c r="BC280" i="4"/>
  <c r="BC279" i="4"/>
  <c r="BC278" i="4"/>
  <c r="BC277" i="4"/>
  <c r="BC276" i="4"/>
  <c r="BC275" i="4"/>
  <c r="BC274" i="4"/>
  <c r="BC273" i="4"/>
  <c r="BC272" i="4"/>
  <c r="BC271" i="4"/>
  <c r="BC270" i="4"/>
  <c r="BC269" i="4"/>
  <c r="AG269" i="4"/>
  <c r="BC266" i="4"/>
  <c r="BC265" i="4"/>
  <c r="BC264" i="4"/>
  <c r="AG264" i="4"/>
  <c r="BC263" i="4"/>
  <c r="BC262" i="4"/>
  <c r="BC261" i="4"/>
  <c r="BC260" i="4"/>
  <c r="BC259" i="4"/>
  <c r="BC258" i="4"/>
  <c r="BC257" i="4"/>
  <c r="AG255" i="4"/>
  <c r="BC254" i="4"/>
  <c r="BC253" i="4"/>
  <c r="BC252" i="4"/>
  <c r="BC251" i="4"/>
  <c r="BC250" i="4"/>
  <c r="BC249" i="4"/>
  <c r="BC248" i="4"/>
  <c r="BC247" i="4"/>
  <c r="BC246" i="4"/>
  <c r="BC245" i="4"/>
  <c r="BC244" i="4"/>
  <c r="BC243" i="4"/>
  <c r="BC242" i="4"/>
  <c r="AL242" i="4"/>
  <c r="BC241" i="4"/>
  <c r="AL241" i="4"/>
  <c r="BC240" i="4"/>
  <c r="BC239" i="4"/>
  <c r="BC238" i="4"/>
  <c r="BC237" i="4"/>
  <c r="BC236" i="4"/>
  <c r="BC235" i="4"/>
  <c r="BC234" i="4"/>
  <c r="BC233" i="4"/>
  <c r="BC232" i="4"/>
  <c r="BC231" i="4"/>
  <c r="BC230" i="4"/>
  <c r="BC229" i="4"/>
  <c r="BC228" i="4"/>
  <c r="BC227" i="4"/>
  <c r="BC226" i="4"/>
  <c r="BC225" i="4"/>
  <c r="AL225" i="4"/>
  <c r="BC224" i="4"/>
  <c r="AL224" i="4"/>
  <c r="BC223" i="4"/>
  <c r="BC222" i="4"/>
  <c r="BC221" i="4"/>
  <c r="BC220" i="4"/>
  <c r="BC219" i="4"/>
  <c r="AG219" i="4"/>
  <c r="BC218" i="4"/>
  <c r="BC217" i="4"/>
  <c r="BC216" i="4"/>
  <c r="BC215" i="4"/>
  <c r="BC214" i="4"/>
  <c r="BC213" i="4"/>
  <c r="BC212" i="4"/>
  <c r="BC211" i="4"/>
  <c r="BC210" i="4"/>
  <c r="BC209" i="4"/>
  <c r="BC208" i="4"/>
  <c r="BC207" i="4"/>
  <c r="BC206" i="4"/>
  <c r="BC205" i="4"/>
  <c r="BC204" i="4"/>
  <c r="BC203" i="4"/>
  <c r="BC202" i="4"/>
  <c r="BC200" i="4"/>
  <c r="BC198" i="4"/>
  <c r="BC197" i="4"/>
  <c r="BC196" i="4"/>
  <c r="BC195" i="4"/>
  <c r="BC194" i="4"/>
  <c r="BC193" i="4"/>
  <c r="BC192" i="4"/>
  <c r="BC191" i="4"/>
  <c r="BC187" i="4"/>
  <c r="BC186" i="4"/>
  <c r="BC185" i="4"/>
  <c r="BC183" i="4"/>
  <c r="BC182" i="4"/>
  <c r="BC181" i="4"/>
  <c r="BC180" i="4"/>
  <c r="BC179" i="4"/>
  <c r="BC178" i="4"/>
  <c r="BC177" i="4"/>
  <c r="BC176" i="4"/>
  <c r="BC175" i="4"/>
  <c r="BC174" i="4"/>
  <c r="BC173" i="4"/>
  <c r="BC172" i="4"/>
  <c r="BC171" i="4"/>
  <c r="BC169" i="4"/>
  <c r="BC168" i="4"/>
  <c r="BC167" i="4"/>
  <c r="BC166" i="4"/>
  <c r="BC165" i="4"/>
  <c r="BC164" i="4"/>
  <c r="BC163" i="4"/>
  <c r="BC162" i="4"/>
  <c r="BC161" i="4"/>
  <c r="BC160" i="4"/>
  <c r="BC159" i="4"/>
  <c r="BC158" i="4"/>
  <c r="BC157" i="4"/>
  <c r="BC156" i="4"/>
  <c r="BC155" i="4"/>
  <c r="BC154" i="4"/>
  <c r="BC153" i="4"/>
  <c r="BB153" i="4"/>
  <c r="AL153" i="4"/>
  <c r="BC152" i="4"/>
  <c r="BC151" i="4"/>
  <c r="BC150" i="4"/>
  <c r="BC149" i="4"/>
  <c r="BC148" i="4"/>
  <c r="BC147" i="4"/>
  <c r="BC146" i="4"/>
  <c r="BC145" i="4"/>
  <c r="BC144" i="4"/>
  <c r="BC143" i="4"/>
  <c r="BC142" i="4"/>
  <c r="BC141" i="4"/>
  <c r="BC140" i="4"/>
  <c r="BC139" i="4"/>
  <c r="AG139" i="4"/>
  <c r="BC138" i="4"/>
  <c r="BC137" i="4"/>
  <c r="BC135" i="4"/>
  <c r="BB135" i="4"/>
  <c r="AL135" i="4"/>
  <c r="BC134" i="4"/>
  <c r="BC133" i="4"/>
  <c r="BC132" i="4"/>
  <c r="BC131" i="4"/>
  <c r="AG131" i="4"/>
  <c r="BC130" i="4"/>
  <c r="BC129" i="4"/>
  <c r="AG129" i="4"/>
  <c r="BC128" i="4"/>
  <c r="BC127" i="4"/>
  <c r="BC126" i="4"/>
  <c r="AG126" i="4"/>
  <c r="BC125" i="4"/>
  <c r="BC124" i="4"/>
  <c r="BC123" i="4"/>
  <c r="BC122" i="4"/>
  <c r="BC121" i="4"/>
  <c r="BC120" i="4"/>
  <c r="BC119" i="4"/>
  <c r="BC118" i="4"/>
  <c r="BC117" i="4"/>
  <c r="BC116" i="4"/>
  <c r="BC115" i="4"/>
  <c r="BC114" i="4"/>
  <c r="BC113" i="4"/>
  <c r="BC112" i="4"/>
  <c r="BC111" i="4"/>
  <c r="BC110" i="4"/>
  <c r="BC109" i="4"/>
  <c r="BC108" i="4"/>
  <c r="BC107" i="4"/>
  <c r="BC106" i="4"/>
  <c r="BC105" i="4"/>
  <c r="BC104" i="4"/>
  <c r="BC103" i="4"/>
  <c r="BC102" i="4"/>
  <c r="BC101" i="4"/>
  <c r="BC100" i="4"/>
  <c r="BC99" i="4"/>
  <c r="BC98" i="4"/>
  <c r="BC97" i="4"/>
  <c r="AG97" i="4"/>
  <c r="BC96" i="4"/>
  <c r="AG96" i="4"/>
  <c r="BC95" i="4"/>
  <c r="BC94" i="4"/>
  <c r="BC93" i="4"/>
  <c r="BC92" i="4"/>
  <c r="BC91" i="4"/>
  <c r="BC90" i="4"/>
  <c r="BC89" i="4"/>
  <c r="BC88" i="4"/>
  <c r="BC87" i="4"/>
  <c r="BC86" i="4"/>
  <c r="BC85" i="4"/>
  <c r="BC84" i="4"/>
  <c r="BC83" i="4"/>
  <c r="BC82" i="4"/>
  <c r="BC81" i="4"/>
  <c r="BC80" i="4"/>
  <c r="BC79" i="4"/>
  <c r="BC78" i="4"/>
  <c r="BC77" i="4"/>
  <c r="BC76" i="4"/>
  <c r="BC75" i="4"/>
  <c r="BC74" i="4"/>
  <c r="BC73" i="4"/>
  <c r="BC72" i="4"/>
  <c r="BC71" i="4"/>
  <c r="BC70" i="4"/>
  <c r="AG70" i="4"/>
  <c r="BC69" i="4"/>
  <c r="BC67" i="4"/>
  <c r="BC66" i="4"/>
  <c r="BC65" i="4"/>
  <c r="BC64" i="4"/>
  <c r="AG62" i="4"/>
  <c r="BC61" i="4"/>
  <c r="BC60" i="4"/>
  <c r="BC59" i="4"/>
  <c r="BC58" i="4"/>
  <c r="BC57" i="4"/>
  <c r="BC56" i="4"/>
  <c r="BC55" i="4"/>
  <c r="BC54" i="4"/>
  <c r="BC53" i="4"/>
  <c r="BC52" i="4"/>
  <c r="BC51" i="4"/>
  <c r="BC50" i="4"/>
  <c r="BC49" i="4"/>
  <c r="BC48" i="4"/>
  <c r="BC47" i="4"/>
  <c r="BC46" i="4"/>
  <c r="AG46" i="4"/>
  <c r="BC44" i="4"/>
  <c r="BC43" i="4"/>
  <c r="BC42" i="4"/>
  <c r="BC41" i="4"/>
  <c r="BC40" i="4"/>
  <c r="BC39" i="4"/>
  <c r="BC38" i="4"/>
  <c r="BC37" i="4"/>
  <c r="BC36" i="4"/>
  <c r="BC35" i="4"/>
  <c r="BC34" i="4"/>
  <c r="BC33" i="4"/>
  <c r="BC32" i="4"/>
  <c r="BC31" i="4"/>
  <c r="AG31" i="4"/>
  <c r="BC30" i="4"/>
  <c r="BC29" i="4"/>
  <c r="AG29" i="4"/>
  <c r="AG28" i="4"/>
  <c r="BC27" i="4"/>
  <c r="BC26" i="4"/>
  <c r="BC25" i="4"/>
  <c r="BC24" i="4"/>
  <c r="BC22" i="4"/>
  <c r="BC21" i="4"/>
  <c r="BC20" i="4"/>
  <c r="BC19" i="4"/>
  <c r="BC18" i="4"/>
  <c r="BC17" i="4"/>
  <c r="BC16" i="4"/>
  <c r="BC15" i="4"/>
  <c r="BC14" i="4"/>
  <c r="BC13" i="4"/>
  <c r="BC12" i="4"/>
  <c r="BC11" i="4"/>
  <c r="BC10" i="4"/>
  <c r="BC9" i="4"/>
  <c r="BC8" i="4"/>
  <c r="BC7" i="4"/>
  <c r="BC6" i="4"/>
  <c r="BC5" i="4"/>
  <c r="BC3" i="4"/>
  <c r="AG3" i="4"/>
  <c r="BC299" i="3" l="1"/>
  <c r="BC298" i="3"/>
  <c r="BC297" i="3"/>
  <c r="BC295" i="3"/>
  <c r="BC294" i="3"/>
  <c r="BC293" i="3"/>
  <c r="AL293" i="3"/>
  <c r="BC292" i="3"/>
  <c r="BC291" i="3"/>
  <c r="BC290" i="3"/>
  <c r="BC288" i="3"/>
  <c r="BC287" i="3"/>
  <c r="BC286" i="3"/>
  <c r="BC285" i="3"/>
  <c r="AG285" i="3"/>
  <c r="BC284" i="3"/>
  <c r="BC283" i="3"/>
  <c r="BC282" i="3"/>
  <c r="BC281" i="3"/>
  <c r="BC280" i="3"/>
  <c r="BC279" i="3"/>
  <c r="BC278" i="3"/>
  <c r="BC277" i="3"/>
  <c r="BC276" i="3"/>
  <c r="BC275" i="3"/>
  <c r="BC274" i="3"/>
  <c r="BC273" i="3"/>
  <c r="BC272" i="3"/>
  <c r="BC271" i="3"/>
  <c r="BC270" i="3"/>
  <c r="BC269" i="3"/>
  <c r="AG269" i="3"/>
  <c r="BC266" i="3"/>
  <c r="BC265" i="3"/>
  <c r="BC264" i="3"/>
  <c r="AG264" i="3"/>
  <c r="BC263" i="3"/>
  <c r="BC262" i="3"/>
  <c r="BC261" i="3"/>
  <c r="BC260" i="3"/>
  <c r="BC259" i="3"/>
  <c r="BC258" i="3"/>
  <c r="BC257" i="3"/>
  <c r="AG255" i="3"/>
  <c r="BC254" i="3"/>
  <c r="BC253" i="3"/>
  <c r="BC252" i="3"/>
  <c r="BC251" i="3"/>
  <c r="BC250" i="3"/>
  <c r="BC249" i="3"/>
  <c r="BC248" i="3"/>
  <c r="BC247" i="3"/>
  <c r="BC246" i="3"/>
  <c r="AG246" i="3"/>
  <c r="BC245" i="3"/>
  <c r="BC244" i="3"/>
  <c r="BC243" i="3"/>
  <c r="BC242" i="3"/>
  <c r="BC241" i="3"/>
  <c r="BC240" i="3"/>
  <c r="AL240" i="3"/>
  <c r="BC239" i="3"/>
  <c r="AL239" i="3"/>
  <c r="BC238" i="3"/>
  <c r="BC237" i="3"/>
  <c r="BC236" i="3"/>
  <c r="BC235" i="3"/>
  <c r="BC234" i="3"/>
  <c r="BC233" i="3"/>
  <c r="BC232" i="3"/>
  <c r="BC231" i="3"/>
  <c r="BC230" i="3"/>
  <c r="BC229" i="3"/>
  <c r="BC228" i="3"/>
  <c r="BC227" i="3"/>
  <c r="BC226" i="3"/>
  <c r="BC225" i="3"/>
  <c r="BC224" i="3"/>
  <c r="BC223" i="3"/>
  <c r="AL223" i="3"/>
  <c r="BC222" i="3"/>
  <c r="AL222" i="3"/>
  <c r="BC221" i="3"/>
  <c r="BC220" i="3"/>
  <c r="BC219" i="3"/>
  <c r="BC218" i="3"/>
  <c r="BC217" i="3"/>
  <c r="BC216" i="3"/>
  <c r="BC215" i="3"/>
  <c r="BC214" i="3"/>
  <c r="BC213" i="3"/>
  <c r="BC212" i="3"/>
  <c r="BC211" i="3"/>
  <c r="BC210" i="3"/>
  <c r="BC209" i="3"/>
  <c r="BC208" i="3"/>
  <c r="BC207" i="3"/>
  <c r="BC206" i="3"/>
  <c r="BC205" i="3"/>
  <c r="BC204" i="3"/>
  <c r="BC203" i="3"/>
  <c r="BC202" i="3"/>
  <c r="BC200" i="3"/>
  <c r="BC198" i="3"/>
  <c r="BC197" i="3"/>
  <c r="BC196" i="3"/>
  <c r="BC195" i="3"/>
  <c r="BC194" i="3"/>
  <c r="BC193" i="3"/>
  <c r="BC192" i="3"/>
  <c r="BC191" i="3"/>
  <c r="BC187" i="3"/>
  <c r="BC186" i="3"/>
  <c r="BC185" i="3"/>
  <c r="BC183" i="3"/>
  <c r="BC182" i="3"/>
  <c r="BC181" i="3"/>
  <c r="BC180" i="3"/>
  <c r="BC179" i="3"/>
  <c r="BC178" i="3"/>
  <c r="BC177" i="3"/>
  <c r="BC176" i="3"/>
  <c r="BC175" i="3"/>
  <c r="BC174" i="3"/>
  <c r="BC173" i="3"/>
  <c r="BC172" i="3"/>
  <c r="BC171" i="3"/>
  <c r="BC169" i="3"/>
  <c r="BC168" i="3"/>
  <c r="BC167" i="3"/>
  <c r="BC166" i="3"/>
  <c r="BC165" i="3"/>
  <c r="BC164" i="3"/>
  <c r="BC163" i="3"/>
  <c r="BC162" i="3"/>
  <c r="BC161" i="3"/>
  <c r="BC160" i="3"/>
  <c r="BC159" i="3"/>
  <c r="BC158" i="3"/>
  <c r="BC157" i="3"/>
  <c r="BC156" i="3"/>
  <c r="BC155" i="3"/>
  <c r="BC154" i="3"/>
  <c r="BC153" i="3"/>
  <c r="BB152" i="3"/>
  <c r="BC152" i="3" s="1"/>
  <c r="AL152" i="3"/>
  <c r="BC151" i="3"/>
  <c r="BC150" i="3"/>
  <c r="BC149" i="3"/>
  <c r="BC148" i="3"/>
  <c r="BC147" i="3"/>
  <c r="BC146" i="3"/>
  <c r="BC145" i="3"/>
  <c r="BC144" i="3"/>
  <c r="BC143" i="3"/>
  <c r="BC142" i="3"/>
  <c r="BC141" i="3"/>
  <c r="BC140" i="3"/>
  <c r="BC139" i="3"/>
  <c r="BC138" i="3"/>
  <c r="BC137" i="3"/>
  <c r="BB135" i="3"/>
  <c r="BC135" i="3" s="1"/>
  <c r="AL135" i="3"/>
  <c r="BC134" i="3"/>
  <c r="BC133" i="3"/>
  <c r="BC132" i="3"/>
  <c r="BC131" i="3"/>
  <c r="BC130" i="3"/>
  <c r="BC129" i="3"/>
  <c r="BC128" i="3"/>
  <c r="BC127" i="3"/>
  <c r="BC126" i="3"/>
  <c r="AG126" i="3"/>
  <c r="BC125" i="3"/>
  <c r="BC124" i="3"/>
  <c r="BC123" i="3"/>
  <c r="BC122" i="3"/>
  <c r="BC121" i="3"/>
  <c r="BC120" i="3"/>
  <c r="BC119" i="3"/>
  <c r="BC118" i="3"/>
  <c r="BC117" i="3"/>
  <c r="BC116" i="3"/>
  <c r="BC115" i="3"/>
  <c r="BC114" i="3"/>
  <c r="BC113" i="3"/>
  <c r="BC112" i="3"/>
  <c r="BC111" i="3"/>
  <c r="BC110" i="3"/>
  <c r="BC109" i="3"/>
  <c r="BC108" i="3"/>
  <c r="BC107" i="3"/>
  <c r="BC106" i="3"/>
  <c r="BC105" i="3"/>
  <c r="BC104" i="3"/>
  <c r="BC103" i="3"/>
  <c r="BC102" i="3"/>
  <c r="BC101" i="3"/>
  <c r="BC100" i="3"/>
  <c r="BC99" i="3"/>
  <c r="BC98" i="3"/>
  <c r="BC97" i="3"/>
  <c r="AG97" i="3"/>
  <c r="BC96" i="3"/>
  <c r="AG96" i="3"/>
  <c r="BC95" i="3"/>
  <c r="BC94" i="3"/>
  <c r="BC93" i="3"/>
  <c r="BC92" i="3"/>
  <c r="BC91" i="3"/>
  <c r="BC90" i="3"/>
  <c r="BC89" i="3"/>
  <c r="BC88" i="3"/>
  <c r="BC87" i="3"/>
  <c r="BC86" i="3"/>
  <c r="BC85" i="3"/>
  <c r="BC84" i="3"/>
  <c r="BC83" i="3"/>
  <c r="BC82" i="3"/>
  <c r="BC81" i="3"/>
  <c r="BC80" i="3"/>
  <c r="BC79" i="3"/>
  <c r="BC78" i="3"/>
  <c r="BC77" i="3"/>
  <c r="BC76" i="3"/>
  <c r="BC75" i="3"/>
  <c r="BC74" i="3"/>
  <c r="BC73" i="3"/>
  <c r="BC72" i="3"/>
  <c r="BC71" i="3"/>
  <c r="BC70" i="3"/>
  <c r="AG70" i="3"/>
  <c r="BC69" i="3"/>
  <c r="BC67" i="3"/>
  <c r="BC66" i="3"/>
  <c r="BC65" i="3"/>
  <c r="BC64" i="3"/>
  <c r="AG62" i="3"/>
  <c r="BC61" i="3"/>
  <c r="BC60" i="3"/>
  <c r="BC59" i="3"/>
  <c r="BC58" i="3"/>
  <c r="BC57" i="3"/>
  <c r="BC56" i="3"/>
  <c r="BC55" i="3"/>
  <c r="BC54" i="3"/>
  <c r="BC53" i="3"/>
  <c r="BC52" i="3"/>
  <c r="BC51" i="3"/>
  <c r="BC50" i="3"/>
  <c r="BC49" i="3"/>
  <c r="BC48" i="3"/>
  <c r="BC47" i="3"/>
  <c r="BC46" i="3"/>
  <c r="AG46" i="3"/>
  <c r="BC45" i="3"/>
  <c r="BC43" i="3"/>
  <c r="BC42" i="3"/>
  <c r="BC41" i="3"/>
  <c r="BC40" i="3"/>
  <c r="BC39" i="3"/>
  <c r="BC38" i="3"/>
  <c r="BC37" i="3"/>
  <c r="BC36" i="3"/>
  <c r="BC35" i="3"/>
  <c r="BC34" i="3"/>
  <c r="BC33" i="3"/>
  <c r="BC32" i="3"/>
  <c r="BC31" i="3"/>
  <c r="BC30" i="3"/>
  <c r="BC29" i="3"/>
  <c r="AG28" i="3"/>
  <c r="BC27" i="3"/>
  <c r="BC26" i="3"/>
  <c r="BC25" i="3"/>
  <c r="BC24" i="3"/>
  <c r="BC22" i="3"/>
  <c r="BC21" i="3"/>
  <c r="BC20" i="3"/>
  <c r="BC19" i="3"/>
  <c r="BC18" i="3"/>
  <c r="BC17" i="3"/>
  <c r="BC16" i="3"/>
  <c r="BC15" i="3"/>
  <c r="BC14" i="3"/>
  <c r="BC13" i="3"/>
  <c r="BC12" i="3"/>
  <c r="BC11" i="3"/>
  <c r="BC10" i="3"/>
  <c r="BC9" i="3"/>
  <c r="BC8" i="3"/>
  <c r="BC7" i="3"/>
  <c r="BC6" i="3"/>
  <c r="BC5" i="3"/>
  <c r="BC3" i="3"/>
  <c r="AG3" i="3"/>
  <c r="BC297" i="2" l="1"/>
  <c r="BC296" i="2"/>
  <c r="BC295" i="2"/>
  <c r="BC294" i="2"/>
  <c r="BC293" i="2"/>
  <c r="AG293" i="2"/>
  <c r="BC292" i="2"/>
  <c r="BC291" i="2"/>
  <c r="AL291" i="2"/>
  <c r="BC290" i="2"/>
  <c r="BC289" i="2"/>
  <c r="BC288" i="2"/>
  <c r="BC287" i="2"/>
  <c r="BC286" i="2"/>
  <c r="BC285" i="2"/>
  <c r="BC283" i="2"/>
  <c r="BC282" i="2"/>
  <c r="BC281" i="2"/>
  <c r="BC280" i="2"/>
  <c r="BC279" i="2"/>
  <c r="BC278" i="2"/>
  <c r="BC277" i="2"/>
  <c r="BC276" i="2"/>
  <c r="BC275" i="2"/>
  <c r="BC274" i="2"/>
  <c r="BC273" i="2"/>
  <c r="BC272" i="2"/>
  <c r="AG272" i="2"/>
  <c r="BC269" i="2"/>
  <c r="BC268" i="2"/>
  <c r="BC267" i="2"/>
  <c r="AG267" i="2"/>
  <c r="BC266" i="2"/>
  <c r="BC265" i="2"/>
  <c r="BC264" i="2"/>
  <c r="BC263" i="2"/>
  <c r="BC262" i="2"/>
  <c r="BC261" i="2"/>
  <c r="BC260" i="2"/>
  <c r="BC259" i="2"/>
  <c r="AG257" i="2"/>
  <c r="BC256" i="2"/>
  <c r="BC255" i="2"/>
  <c r="BC254" i="2"/>
  <c r="BC253" i="2"/>
  <c r="BC252" i="2"/>
  <c r="BC251" i="2"/>
  <c r="BC250" i="2"/>
  <c r="BC249" i="2"/>
  <c r="BC248" i="2"/>
  <c r="BC247" i="2"/>
  <c r="BC246" i="2"/>
  <c r="BC245" i="2"/>
  <c r="AG245" i="2"/>
  <c r="BC244" i="2"/>
  <c r="BC243" i="2"/>
  <c r="BC242" i="2"/>
  <c r="BC241" i="2"/>
  <c r="BC240" i="2"/>
  <c r="BC239" i="2"/>
  <c r="BC238" i="2"/>
  <c r="BC237" i="2"/>
  <c r="AL237" i="2"/>
  <c r="BC236" i="2"/>
  <c r="AL236" i="2"/>
  <c r="BC235" i="2"/>
  <c r="BC234" i="2"/>
  <c r="BC233" i="2"/>
  <c r="BC232" i="2"/>
  <c r="BC231" i="2"/>
  <c r="BC230" i="2"/>
  <c r="BC229" i="2"/>
  <c r="BC228" i="2"/>
  <c r="BC227" i="2"/>
  <c r="BC226" i="2"/>
  <c r="BC225" i="2"/>
  <c r="BC224" i="2"/>
  <c r="BC223" i="2"/>
  <c r="BC222" i="2"/>
  <c r="BC221" i="2"/>
  <c r="BC220" i="2"/>
  <c r="BC219" i="2"/>
  <c r="BC218" i="2"/>
  <c r="AL218" i="2"/>
  <c r="BC217" i="2"/>
  <c r="AL217" i="2"/>
  <c r="BC216" i="2"/>
  <c r="BC215" i="2"/>
  <c r="BC214" i="2"/>
  <c r="BC213" i="2"/>
  <c r="BC212" i="2"/>
  <c r="BC211" i="2"/>
  <c r="BC210" i="2"/>
  <c r="BC209" i="2"/>
  <c r="BC208" i="2"/>
  <c r="BC207" i="2"/>
  <c r="BC206" i="2"/>
  <c r="BC205" i="2"/>
  <c r="BC204" i="2"/>
  <c r="BC203" i="2"/>
  <c r="BC202" i="2"/>
  <c r="BC201" i="2"/>
  <c r="BC199" i="2"/>
  <c r="BC198" i="2"/>
  <c r="BC197" i="2"/>
  <c r="BC195" i="2"/>
  <c r="BC194" i="2"/>
  <c r="BC193" i="2"/>
  <c r="BC192" i="2"/>
  <c r="BC191" i="2"/>
  <c r="BC190" i="2"/>
  <c r="BC189" i="2"/>
  <c r="BC188" i="2"/>
  <c r="BC187" i="2"/>
  <c r="BC182" i="2"/>
  <c r="BC181" i="2"/>
  <c r="BC180" i="2"/>
  <c r="BC179" i="2"/>
  <c r="BC178" i="2"/>
  <c r="BC177" i="2"/>
  <c r="BC176" i="2"/>
  <c r="BC175" i="2"/>
  <c r="BC174" i="2"/>
  <c r="BC173" i="2"/>
  <c r="BC172" i="2"/>
  <c r="BC171" i="2"/>
  <c r="BC170" i="2"/>
  <c r="BC168" i="2"/>
  <c r="BC167" i="2"/>
  <c r="BC166" i="2"/>
  <c r="BC165" i="2"/>
  <c r="BC164" i="2"/>
  <c r="BC163" i="2"/>
  <c r="BC162" i="2"/>
  <c r="BC161" i="2"/>
  <c r="BC160" i="2"/>
  <c r="BC159" i="2"/>
  <c r="BC158" i="2"/>
  <c r="BC157" i="2"/>
  <c r="BC156" i="2"/>
  <c r="BC155" i="2"/>
  <c r="BC154" i="2"/>
  <c r="BC153" i="2"/>
  <c r="BC152" i="2"/>
  <c r="BC151" i="2"/>
  <c r="BC150" i="2"/>
  <c r="BC149" i="2"/>
  <c r="BC148" i="2"/>
  <c r="BC147" i="2"/>
  <c r="BC146" i="2"/>
  <c r="BC145" i="2"/>
  <c r="BC144" i="2"/>
  <c r="BC143" i="2"/>
  <c r="BC142" i="2"/>
  <c r="BC141" i="2"/>
  <c r="BC140" i="2"/>
  <c r="BB139" i="2"/>
  <c r="BC139" i="2" s="1"/>
  <c r="AL139" i="2"/>
  <c r="BC138" i="2"/>
  <c r="BC137" i="2"/>
  <c r="BC136" i="2"/>
  <c r="BC135" i="2"/>
  <c r="BC134" i="2"/>
  <c r="BC133" i="2"/>
  <c r="BC132" i="2"/>
  <c r="BC131" i="2"/>
  <c r="BC130" i="2"/>
  <c r="BC129" i="2"/>
  <c r="BC128" i="2"/>
  <c r="BC127" i="2"/>
  <c r="BB127" i="2"/>
  <c r="AL127" i="2"/>
  <c r="BC126" i="2"/>
  <c r="BC124" i="2"/>
  <c r="BC123" i="2"/>
  <c r="BC122" i="2"/>
  <c r="BC121" i="2"/>
  <c r="BC120" i="2"/>
  <c r="BC119" i="2"/>
  <c r="BC118" i="2"/>
  <c r="BC117" i="2"/>
  <c r="BC116" i="2"/>
  <c r="BC115" i="2"/>
  <c r="BC114" i="2"/>
  <c r="BC113" i="2"/>
  <c r="BC112" i="2"/>
  <c r="BC111" i="2"/>
  <c r="BC110" i="2"/>
  <c r="BC109" i="2"/>
  <c r="BC108" i="2"/>
  <c r="BC107" i="2"/>
  <c r="BC106" i="2"/>
  <c r="BC105" i="2"/>
  <c r="AG105" i="2"/>
  <c r="BC104" i="2"/>
  <c r="BC103" i="2"/>
  <c r="BC102" i="2"/>
  <c r="BC101" i="2"/>
  <c r="BC100" i="2"/>
  <c r="BC99" i="2"/>
  <c r="BC98" i="2"/>
  <c r="BC97" i="2"/>
  <c r="BC96" i="2"/>
  <c r="BC95" i="2"/>
  <c r="BC94" i="2"/>
  <c r="BC93" i="2"/>
  <c r="BC92" i="2"/>
  <c r="BC91" i="2"/>
  <c r="BC90" i="2"/>
  <c r="BC89" i="2"/>
  <c r="BC88" i="2"/>
  <c r="BC87" i="2"/>
  <c r="BC86" i="2"/>
  <c r="BC85" i="2"/>
  <c r="BC84" i="2"/>
  <c r="BC83" i="2"/>
  <c r="BC82" i="2"/>
  <c r="BC81" i="2"/>
  <c r="BC80" i="2"/>
  <c r="BC79" i="2"/>
  <c r="BC78" i="2"/>
  <c r="BC77" i="2"/>
  <c r="BC76" i="2"/>
  <c r="BC75" i="2"/>
  <c r="BC74" i="2"/>
  <c r="BC73" i="2"/>
  <c r="BC72" i="2"/>
  <c r="BC71" i="2"/>
  <c r="BC70" i="2"/>
  <c r="BC69" i="2"/>
  <c r="BC68" i="2"/>
  <c r="BC66" i="2"/>
  <c r="BC64" i="2"/>
  <c r="BC63" i="2"/>
  <c r="BC62" i="2"/>
  <c r="BC60" i="2"/>
  <c r="BC59" i="2"/>
  <c r="BC58" i="2"/>
  <c r="BC57" i="2"/>
  <c r="BC56" i="2"/>
  <c r="BC55" i="2"/>
  <c r="BC54" i="2"/>
  <c r="BC53" i="2"/>
  <c r="BC52" i="2"/>
  <c r="BC51" i="2"/>
  <c r="BC50" i="2"/>
  <c r="BC49" i="2"/>
  <c r="BC48" i="2"/>
  <c r="AG48" i="2"/>
  <c r="BC47" i="2"/>
  <c r="BC46" i="2"/>
  <c r="BC45" i="2"/>
  <c r="BC44" i="2"/>
  <c r="BC43" i="2"/>
  <c r="BC42" i="2"/>
  <c r="BC41" i="2"/>
  <c r="BC40" i="2"/>
  <c r="BC39" i="2"/>
  <c r="AG38" i="2"/>
  <c r="BC37" i="2"/>
  <c r="BC36" i="2"/>
  <c r="BC35" i="2"/>
  <c r="BC34" i="2"/>
  <c r="BC33" i="2"/>
  <c r="BC32" i="2"/>
  <c r="BC31" i="2"/>
  <c r="BC30" i="2"/>
  <c r="BC29" i="2"/>
  <c r="BC28" i="2"/>
  <c r="BC27" i="2"/>
  <c r="BC26" i="2"/>
  <c r="BC25" i="2"/>
  <c r="BC24" i="2"/>
  <c r="BC22" i="2"/>
  <c r="BC21" i="2"/>
  <c r="BC20" i="2"/>
  <c r="BC19" i="2"/>
  <c r="BC18" i="2"/>
  <c r="BC17" i="2"/>
  <c r="BC16" i="2"/>
  <c r="BC15" i="2"/>
  <c r="BC13" i="2"/>
  <c r="AG13" i="2"/>
  <c r="BC12" i="2"/>
  <c r="BC11" i="2"/>
  <c r="BC10" i="2"/>
  <c r="BC9" i="2"/>
  <c r="BC8" i="2"/>
  <c r="BC7" i="2"/>
  <c r="BC6" i="2"/>
  <c r="BC5" i="2"/>
  <c r="BC4" i="2"/>
  <c r="BC3" i="2"/>
  <c r="BC292" i="1" l="1"/>
  <c r="BC291" i="1"/>
  <c r="BC290" i="1"/>
  <c r="BC289" i="1"/>
  <c r="BC288" i="1"/>
  <c r="AG288" i="1"/>
  <c r="BC287" i="1"/>
  <c r="BC286" i="1"/>
  <c r="AL286" i="1"/>
  <c r="BC285" i="1"/>
  <c r="BC284" i="1"/>
  <c r="BC283" i="1"/>
  <c r="BC282" i="1"/>
  <c r="BC281" i="1"/>
  <c r="BC280" i="1"/>
  <c r="BC278" i="1"/>
  <c r="BC277" i="1"/>
  <c r="BC276" i="1"/>
  <c r="BC275" i="1"/>
  <c r="BC274" i="1"/>
  <c r="BC273" i="1"/>
  <c r="BC272" i="1"/>
  <c r="BC271" i="1"/>
  <c r="BC270" i="1"/>
  <c r="BC269" i="1"/>
  <c r="BC268" i="1"/>
  <c r="BC267" i="1"/>
  <c r="BC264" i="1"/>
  <c r="BC263" i="1"/>
  <c r="BC262" i="1"/>
  <c r="BC261" i="1"/>
  <c r="BC260" i="1"/>
  <c r="BC259" i="1"/>
  <c r="BC258" i="1"/>
  <c r="BC257" i="1"/>
  <c r="BC256" i="1"/>
  <c r="BC255" i="1"/>
  <c r="BC254" i="1"/>
  <c r="BC251" i="1"/>
  <c r="BC250" i="1"/>
  <c r="BC249" i="1"/>
  <c r="BC248" i="1"/>
  <c r="BC247" i="1"/>
  <c r="BC246" i="1"/>
  <c r="BC245" i="1"/>
  <c r="BC244" i="1"/>
  <c r="BC243" i="1"/>
  <c r="BC242" i="1"/>
  <c r="BC241" i="1"/>
  <c r="BC240" i="1"/>
  <c r="AG240" i="1"/>
  <c r="BC239" i="1"/>
  <c r="BC238" i="1"/>
  <c r="BC237" i="1"/>
  <c r="BC236" i="1"/>
  <c r="BC235" i="1"/>
  <c r="BC234" i="1"/>
  <c r="BC233" i="1"/>
  <c r="BC232" i="1"/>
  <c r="AL232" i="1"/>
  <c r="BC231" i="1"/>
  <c r="AL231" i="1"/>
  <c r="BC230" i="1"/>
  <c r="BC229" i="1"/>
  <c r="BC228" i="1"/>
  <c r="BC227" i="1"/>
  <c r="BC226" i="1"/>
  <c r="BC225" i="1"/>
  <c r="BC224" i="1"/>
  <c r="BC223" i="1"/>
  <c r="BC222" i="1"/>
  <c r="BC221" i="1"/>
  <c r="BC220" i="1"/>
  <c r="BC219" i="1"/>
  <c r="BC218" i="1"/>
  <c r="BC217" i="1"/>
  <c r="BC216" i="1"/>
  <c r="BC215" i="1"/>
  <c r="BC214" i="1"/>
  <c r="BC213" i="1"/>
  <c r="AL213" i="1"/>
  <c r="BC212" i="1"/>
  <c r="AL212" i="1"/>
  <c r="BC211" i="1"/>
  <c r="BC210" i="1"/>
  <c r="BC209" i="1"/>
  <c r="BC208" i="1"/>
  <c r="BC207" i="1"/>
  <c r="BC206" i="1"/>
  <c r="BC205" i="1"/>
  <c r="BC204" i="1"/>
  <c r="BC203" i="1"/>
  <c r="BC202" i="1"/>
  <c r="BC201" i="1"/>
  <c r="BC200" i="1"/>
  <c r="BC199" i="1"/>
  <c r="BC198" i="1"/>
  <c r="BC197" i="1"/>
  <c r="BC196" i="1"/>
  <c r="BC194" i="1"/>
  <c r="BC193" i="1"/>
  <c r="BC192" i="1"/>
  <c r="BC190" i="1"/>
  <c r="BC189" i="1"/>
  <c r="BC188" i="1"/>
  <c r="BC187" i="1"/>
  <c r="BC186" i="1"/>
  <c r="BC185" i="1"/>
  <c r="BC184" i="1"/>
  <c r="BC183" i="1"/>
  <c r="BC182" i="1"/>
  <c r="BC181" i="1"/>
  <c r="BC180" i="1"/>
  <c r="BC179" i="1"/>
  <c r="BC178" i="1"/>
  <c r="BC177" i="1"/>
  <c r="BC176" i="1"/>
  <c r="BC175" i="1"/>
  <c r="BC174" i="1"/>
  <c r="BC173" i="1"/>
  <c r="BC172" i="1"/>
  <c r="BC171" i="1"/>
  <c r="BC170" i="1"/>
  <c r="BC169" i="1"/>
  <c r="BC167" i="1"/>
  <c r="BC166" i="1"/>
  <c r="BC165" i="1"/>
  <c r="BC164" i="1"/>
  <c r="BC163" i="1"/>
  <c r="BC162" i="1"/>
  <c r="BC161" i="1"/>
  <c r="BC160" i="1"/>
  <c r="BC159" i="1"/>
  <c r="BC158" i="1"/>
  <c r="BC157" i="1"/>
  <c r="BC156" i="1"/>
  <c r="BC155" i="1"/>
  <c r="BC154" i="1"/>
  <c r="BC153" i="1"/>
  <c r="BC152" i="1"/>
  <c r="BC151" i="1"/>
  <c r="BC150" i="1"/>
  <c r="BC149" i="1"/>
  <c r="BC148" i="1"/>
  <c r="BC147" i="1"/>
  <c r="BC146" i="1"/>
  <c r="BC145" i="1"/>
  <c r="BC144" i="1"/>
  <c r="BC143" i="1"/>
  <c r="BC142" i="1"/>
  <c r="BC141" i="1"/>
  <c r="BC140" i="1"/>
  <c r="BC139" i="1"/>
  <c r="BB138" i="1"/>
  <c r="BC138" i="1" s="1"/>
  <c r="AL138" i="1"/>
  <c r="BC137" i="1"/>
  <c r="BC136" i="1"/>
  <c r="BC135" i="1"/>
  <c r="BC134" i="1"/>
  <c r="BC133" i="1"/>
  <c r="BC132" i="1"/>
  <c r="BC131" i="1"/>
  <c r="BC130" i="1"/>
  <c r="BC129" i="1"/>
  <c r="BC128" i="1"/>
  <c r="BC127" i="1"/>
  <c r="BB126" i="1"/>
  <c r="BC126" i="1" s="1"/>
  <c r="AL126" i="1"/>
  <c r="BC125" i="1"/>
  <c r="BC124" i="1"/>
  <c r="BC123" i="1"/>
  <c r="BC122" i="1"/>
  <c r="BC121" i="1"/>
  <c r="BC120" i="1"/>
  <c r="BC119" i="1"/>
  <c r="BC118" i="1"/>
  <c r="BC117" i="1"/>
  <c r="BC116" i="1"/>
  <c r="BC115" i="1"/>
  <c r="BC114" i="1"/>
  <c r="BC113" i="1"/>
  <c r="BC112" i="1"/>
  <c r="BC111" i="1"/>
  <c r="BC110" i="1"/>
  <c r="BC109" i="1"/>
  <c r="BC108" i="1"/>
  <c r="BC107" i="1"/>
  <c r="BC106" i="1"/>
  <c r="BC105" i="1"/>
  <c r="BC104" i="1"/>
  <c r="BC103" i="1"/>
  <c r="BC102" i="1"/>
  <c r="BC101" i="1"/>
  <c r="BC100" i="1"/>
  <c r="BC99" i="1"/>
  <c r="BC98" i="1"/>
  <c r="BC97" i="1"/>
  <c r="BC96" i="1"/>
  <c r="BC95" i="1"/>
  <c r="BC94" i="1"/>
  <c r="BC93" i="1"/>
  <c r="BC92" i="1"/>
  <c r="BC91" i="1"/>
  <c r="BC90" i="1"/>
  <c r="BC89" i="1"/>
  <c r="BC88" i="1"/>
  <c r="BC87" i="1"/>
  <c r="BC86" i="1"/>
  <c r="BC85" i="1"/>
  <c r="BC84" i="1"/>
  <c r="BC83" i="1"/>
  <c r="BC82" i="1"/>
  <c r="BC81" i="1"/>
  <c r="BC80" i="1"/>
  <c r="BC79" i="1"/>
  <c r="BC78" i="1"/>
  <c r="BC77" i="1"/>
  <c r="BC76" i="1"/>
  <c r="BC75" i="1"/>
  <c r="BC74" i="1"/>
  <c r="BC73" i="1"/>
  <c r="BC72" i="1"/>
  <c r="BC71" i="1"/>
  <c r="BC70" i="1"/>
  <c r="BC69" i="1"/>
  <c r="BC68" i="1"/>
  <c r="BC66" i="1"/>
  <c r="BC64" i="1"/>
  <c r="BC63" i="1"/>
  <c r="BC62" i="1"/>
  <c r="BC60" i="1"/>
  <c r="BC59" i="1"/>
  <c r="BC58" i="1"/>
  <c r="BC57" i="1"/>
  <c r="BC56" i="1"/>
  <c r="BC55" i="1"/>
  <c r="BC54" i="1"/>
  <c r="BC53" i="1"/>
  <c r="BC52" i="1"/>
  <c r="BC51" i="1"/>
  <c r="BC50" i="1"/>
  <c r="BC49" i="1"/>
  <c r="BC48" i="1"/>
  <c r="AG48" i="1"/>
  <c r="BC47" i="1"/>
  <c r="BC46" i="1"/>
  <c r="BC45" i="1"/>
  <c r="BC44" i="1"/>
  <c r="BC43" i="1"/>
  <c r="BC42" i="1"/>
  <c r="BC41" i="1"/>
  <c r="BC40" i="1"/>
  <c r="BC39" i="1"/>
  <c r="AG38" i="1"/>
  <c r="BC37" i="1"/>
  <c r="BC36" i="1"/>
  <c r="BC35" i="1"/>
  <c r="BC34" i="1"/>
  <c r="BC33" i="1"/>
  <c r="BC32" i="1"/>
  <c r="BC31" i="1"/>
  <c r="BC30" i="1"/>
  <c r="BC29" i="1"/>
  <c r="BC28" i="1"/>
  <c r="BC27" i="1"/>
  <c r="BC26" i="1"/>
  <c r="BC25" i="1"/>
  <c r="BC24" i="1"/>
  <c r="BC22" i="1"/>
  <c r="BC21" i="1"/>
  <c r="BC20" i="1"/>
  <c r="BC19" i="1"/>
  <c r="BC18" i="1"/>
  <c r="BC17" i="1"/>
  <c r="BC16" i="1"/>
  <c r="BC15" i="1"/>
  <c r="BC13" i="1"/>
  <c r="BC12" i="1"/>
  <c r="BC11" i="1"/>
  <c r="BC10" i="1"/>
  <c r="BC9" i="1"/>
  <c r="BC8" i="1"/>
  <c r="BC7" i="1"/>
  <c r="BC6" i="1"/>
  <c r="BC5" i="1"/>
  <c r="BC4" i="1"/>
  <c r="BC3" i="1"/>
</calcChain>
</file>

<file path=xl/sharedStrings.xml><?xml version="1.0" encoding="utf-8"?>
<sst xmlns="http://schemas.openxmlformats.org/spreadsheetml/2006/main" count="7599" uniqueCount="871">
  <si>
    <t>Complete</t>
  </si>
  <si>
    <t>Maxwell Bradley</t>
  </si>
  <si>
    <t>Daniel Frockt</t>
  </si>
  <si>
    <t>Benjamin Tipton</t>
  </si>
  <si>
    <t>Vanessa Burns</t>
  </si>
  <si>
    <t>Distribute report to the following:</t>
  </si>
  <si>
    <t>John Callihan</t>
  </si>
  <si>
    <t>CC:</t>
  </si>
  <si>
    <t>Jeff Brown</t>
  </si>
  <si>
    <t>86-100</t>
  </si>
  <si>
    <t>Good</t>
  </si>
  <si>
    <t>71-85</t>
  </si>
  <si>
    <t>56-70</t>
  </si>
  <si>
    <t>41-55</t>
  </si>
  <si>
    <t>26-40</t>
  </si>
  <si>
    <t>0-10</t>
  </si>
  <si>
    <t>11-25</t>
  </si>
  <si>
    <t>Satisfactory</t>
  </si>
  <si>
    <t>Fair</t>
  </si>
  <si>
    <t>Poor</t>
  </si>
  <si>
    <t>Very Poor</t>
  </si>
  <si>
    <t>Serious</t>
  </si>
  <si>
    <t>Failed</t>
  </si>
  <si>
    <t>Utility Conflict</t>
  </si>
  <si>
    <t>Concrete Road</t>
  </si>
  <si>
    <t>Not completed yet</t>
  </si>
  <si>
    <t>Metro Project Pending</t>
  </si>
  <si>
    <t>Pre- Pave</t>
  </si>
  <si>
    <t>Contract</t>
  </si>
  <si>
    <t>SW</t>
  </si>
  <si>
    <t>PO#</t>
  </si>
  <si>
    <t>Date received</t>
  </si>
  <si>
    <t>Road</t>
  </si>
  <si>
    <t>From</t>
  </si>
  <si>
    <t>To</t>
  </si>
  <si>
    <t>Rating</t>
  </si>
  <si>
    <t>District</t>
  </si>
  <si>
    <t>Classification</t>
  </si>
  <si>
    <t>Length (ft)</t>
  </si>
  <si>
    <t>Width (ft)</t>
  </si>
  <si>
    <t>Surface Area (sqft)</t>
  </si>
  <si>
    <t>Surface Area (SY)</t>
  </si>
  <si>
    <t>Depth (in)</t>
  </si>
  <si>
    <t>Volume (cf)</t>
  </si>
  <si>
    <t>lbs</t>
  </si>
  <si>
    <t xml:space="preserve">tons + 15% </t>
  </si>
  <si>
    <t>Asphalt</t>
  </si>
  <si>
    <t>Milling</t>
  </si>
  <si>
    <t>Striping</t>
  </si>
  <si>
    <t>MH</t>
  </si>
  <si>
    <t>Historic</t>
  </si>
  <si>
    <t>Ramps</t>
  </si>
  <si>
    <t>Ramps/ other</t>
  </si>
  <si>
    <t>Total</t>
  </si>
  <si>
    <t>Estimate</t>
  </si>
  <si>
    <t>Actual</t>
  </si>
  <si>
    <t>Actual End Date</t>
  </si>
  <si>
    <t>Funding Source</t>
  </si>
  <si>
    <t>Account Code #1</t>
  </si>
  <si>
    <t>Amount</t>
  </si>
  <si>
    <t>Account Code #2</t>
  </si>
  <si>
    <t>Account Code #3</t>
  </si>
  <si>
    <t>Account Code #4</t>
  </si>
  <si>
    <t>Account Code #5</t>
  </si>
  <si>
    <t>Notes:</t>
  </si>
  <si>
    <t>Lane Miles</t>
  </si>
  <si>
    <t>Hall</t>
  </si>
  <si>
    <t>Hale Ave</t>
  </si>
  <si>
    <t>S 26th St</t>
  </si>
  <si>
    <t>Local</t>
  </si>
  <si>
    <t>LWC LSR Work</t>
  </si>
  <si>
    <t>Pri Coll</t>
  </si>
  <si>
    <t>S 40th St</t>
  </si>
  <si>
    <t>Min Art</t>
  </si>
  <si>
    <t>LP</t>
  </si>
  <si>
    <t>Cane Run Rd</t>
  </si>
  <si>
    <t>N</t>
  </si>
  <si>
    <t>PW Funds FY 17</t>
  </si>
  <si>
    <t>Dead End</t>
  </si>
  <si>
    <t>July</t>
  </si>
  <si>
    <t>Poplar Level Rd</t>
  </si>
  <si>
    <t>W Hill St</t>
  </si>
  <si>
    <t>E Jefferson St</t>
  </si>
  <si>
    <t>Baxter Ave</t>
  </si>
  <si>
    <t>S 1st St</t>
  </si>
  <si>
    <t>S Floyd St</t>
  </si>
  <si>
    <t>E Witherspoon St</t>
  </si>
  <si>
    <t>E Chestnut St</t>
  </si>
  <si>
    <t>W Main St</t>
  </si>
  <si>
    <t>S Shelby St</t>
  </si>
  <si>
    <t>S Preston St</t>
  </si>
  <si>
    <t>Roy Wilkins Ave</t>
  </si>
  <si>
    <t>W Muhammad Ali Blvd</t>
  </si>
  <si>
    <t>Grand Ave</t>
  </si>
  <si>
    <t>Greenwood Ave</t>
  </si>
  <si>
    <t>Dixie Hwy</t>
  </si>
  <si>
    <t>Arthur St</t>
  </si>
  <si>
    <t>Brownsboro Rd</t>
  </si>
  <si>
    <t>Flynn</t>
  </si>
  <si>
    <t>Grinstead Dr</t>
  </si>
  <si>
    <t>Barret Ave</t>
  </si>
  <si>
    <t>Eastern Pkwy</t>
  </si>
  <si>
    <t>Tyler Ln</t>
  </si>
  <si>
    <t>Bardstown Rd</t>
  </si>
  <si>
    <t>Speed Ave</t>
  </si>
  <si>
    <t>Taylorsville Rd</t>
  </si>
  <si>
    <t>Wetterau Ave</t>
  </si>
  <si>
    <t>Texas Ave</t>
  </si>
  <si>
    <t>Charles St</t>
  </si>
  <si>
    <t>Dandridge Ave</t>
  </si>
  <si>
    <t>Boyle St</t>
  </si>
  <si>
    <t>Goss Ave</t>
  </si>
  <si>
    <t>Ellison Ave</t>
  </si>
  <si>
    <t>Hikes Ln</t>
  </si>
  <si>
    <t>Goldsmith Ln</t>
  </si>
  <si>
    <t>PW Funds</t>
  </si>
  <si>
    <t>Six Mile Ln</t>
  </si>
  <si>
    <t>Manslick Rd</t>
  </si>
  <si>
    <t>Bearcamp Rd</t>
  </si>
  <si>
    <t>Blevins Gap Rd</t>
  </si>
  <si>
    <t>Wildflower Ln</t>
  </si>
  <si>
    <t>Sec Coll</t>
  </si>
  <si>
    <t>Ethan Allen Way</t>
  </si>
  <si>
    <t>PCCP</t>
  </si>
  <si>
    <t>Crittenden Dr</t>
  </si>
  <si>
    <t>University Blvd</t>
  </si>
  <si>
    <t>River Rd</t>
  </si>
  <si>
    <t>PW Bond</t>
  </si>
  <si>
    <t>Strawberry Ln</t>
  </si>
  <si>
    <t>Southside Dr</t>
  </si>
  <si>
    <t>Holiday Towers Blvd</t>
  </si>
  <si>
    <t>Fern Valley Rd</t>
  </si>
  <si>
    <t>Bermuda Ln</t>
  </si>
  <si>
    <t>CD Capital, PW Bond</t>
  </si>
  <si>
    <t>8102-410-8105-148323-822702</t>
  </si>
  <si>
    <t>High Rise Dr</t>
  </si>
  <si>
    <t>Holiday Towers Dr</t>
  </si>
  <si>
    <t>Seatonville Rd</t>
  </si>
  <si>
    <t>Foreman Ln</t>
  </si>
  <si>
    <t>Klondike Ln</t>
  </si>
  <si>
    <t>S 5th St</t>
  </si>
  <si>
    <t>PO #</t>
  </si>
  <si>
    <t>Alley Name</t>
  </si>
  <si>
    <t>Parallel To</t>
  </si>
  <si>
    <t>Alley Match</t>
  </si>
  <si>
    <t>CIF</t>
  </si>
  <si>
    <t>Total Cost</t>
  </si>
  <si>
    <t>Actual Cost</t>
  </si>
  <si>
    <t>50/50 Split</t>
  </si>
  <si>
    <t>Notes</t>
  </si>
  <si>
    <t>339051-8</t>
  </si>
  <si>
    <t>QK4</t>
  </si>
  <si>
    <t>314578-70</t>
  </si>
  <si>
    <t>QK4 Density Testing</t>
  </si>
  <si>
    <t>314578-78</t>
  </si>
  <si>
    <t>QK4 supplemental Inspections</t>
  </si>
  <si>
    <t>Other</t>
  </si>
  <si>
    <t>S 39th St</t>
  </si>
  <si>
    <t xml:space="preserve">Dead End </t>
  </si>
  <si>
    <t>Kellie Watson</t>
  </si>
  <si>
    <t>Christy Tapp</t>
  </si>
  <si>
    <t>Aaron Jackson</t>
  </si>
  <si>
    <t>Metro Council Staff</t>
  </si>
  <si>
    <t>LaTonya Bell</t>
  </si>
  <si>
    <t>8672-410-8210-148929-822703</t>
  </si>
  <si>
    <t>8672-410-8210-148929-822704</t>
  </si>
  <si>
    <t>On-hold until culvert replacement complete</t>
  </si>
  <si>
    <t>Est Sidewalk Start Date</t>
  </si>
  <si>
    <t>Estimated Ramps</t>
  </si>
  <si>
    <t>ADA Ramps Installed</t>
  </si>
  <si>
    <t>Spent</t>
  </si>
  <si>
    <t>Area (SqFt)</t>
  </si>
  <si>
    <t>Louis Coleman Jr Dr</t>
  </si>
  <si>
    <t>Newburg Rd</t>
  </si>
  <si>
    <t>Dead End to north</t>
  </si>
  <si>
    <t>8672-410-8210-148451-822702</t>
  </si>
  <si>
    <t>Wilson Ave</t>
  </si>
  <si>
    <t>PW FUNDS 18</t>
  </si>
  <si>
    <t>S 9th St</t>
  </si>
  <si>
    <t>Cabel St</t>
  </si>
  <si>
    <t>E Washington St</t>
  </si>
  <si>
    <t>N Hancock St</t>
  </si>
  <si>
    <t>N Preston St</t>
  </si>
  <si>
    <t>Maj Art</t>
  </si>
  <si>
    <t>S Wenzel St</t>
  </si>
  <si>
    <t>Maple St</t>
  </si>
  <si>
    <t>dead end</t>
  </si>
  <si>
    <t>Frankfort Ave</t>
  </si>
  <si>
    <t>Dead End (east)</t>
  </si>
  <si>
    <t>Wetterau Ave at Ash St</t>
  </si>
  <si>
    <t>Wildflower Hill Ln</t>
  </si>
  <si>
    <t>county line</t>
  </si>
  <si>
    <t xml:space="preserve">various drainage improvements needed, shoulder </t>
  </si>
  <si>
    <t>see above</t>
  </si>
  <si>
    <t>Kinross Blvd</t>
  </si>
  <si>
    <t>Browns Ln</t>
  </si>
  <si>
    <t>Dorsey Way</t>
  </si>
  <si>
    <t>Hersfield Rd</t>
  </si>
  <si>
    <t>8138-410-8107-148919-822702</t>
  </si>
  <si>
    <t>Billtown Rd</t>
  </si>
  <si>
    <t>Preston Hwy</t>
  </si>
  <si>
    <t>Downes Ln</t>
  </si>
  <si>
    <t>Rob Roy St</t>
  </si>
  <si>
    <t>Section from Stawberry to macalester may have been repaved</t>
  </si>
  <si>
    <t>Downes Ter</t>
  </si>
  <si>
    <t>New Way</t>
  </si>
  <si>
    <t>E Southside Ct</t>
  </si>
  <si>
    <t>Pennsylvania Run Rd</t>
  </si>
  <si>
    <t>Vaughn Mill Rd</t>
  </si>
  <si>
    <t>8137-410-8210-148385-822702</t>
  </si>
  <si>
    <t>NA</t>
  </si>
  <si>
    <t>PW '19 MAP</t>
  </si>
  <si>
    <t>Contractor</t>
  </si>
  <si>
    <t>8137-410-8210-148451-822702</t>
  </si>
  <si>
    <t>Hagen Rd</t>
  </si>
  <si>
    <t>CIF - *Temp PW '19 Bond</t>
  </si>
  <si>
    <t>Council</t>
  </si>
  <si>
    <t>Norton Ave</t>
  </si>
  <si>
    <t>Woodhill Ln</t>
  </si>
  <si>
    <t>Morningside Way</t>
  </si>
  <si>
    <t>Monaco Dr</t>
  </si>
  <si>
    <t>Council Funds</t>
  </si>
  <si>
    <t>Rangeland Rd</t>
  </si>
  <si>
    <t>350002-190</t>
  </si>
  <si>
    <t>Designed by QK4, design nearly complete - will need to fund in phases with first expected to take place in FY 20</t>
  </si>
  <si>
    <t>350002-198</t>
  </si>
  <si>
    <t>See Crittenden</t>
  </si>
  <si>
    <t>Heritage green work complete.  Will schedule for spring 2019</t>
  </si>
  <si>
    <t>Will try to group with KYTC and bid seperately, design nearly complete - will need to fund in phases with first expected to take place in FY 20</t>
  </si>
  <si>
    <t>LWC work done in area</t>
  </si>
  <si>
    <t>Algonquin Pky</t>
  </si>
  <si>
    <t>I264 Ramp</t>
  </si>
  <si>
    <t>Concrete LWC Main replacement area</t>
  </si>
  <si>
    <t>I 264 Ramp</t>
  </si>
  <si>
    <t>Concrete by I264, asphalt on other side of Algonquin, LWC Main replacement Area</t>
  </si>
  <si>
    <t>S 41st St</t>
  </si>
  <si>
    <t>Bells Ln</t>
  </si>
  <si>
    <t>SW connection should be made in SE corner @ Algonquin extending sidewalk to intersection.  Concrete Rd next to Ernst.   , LWC Main replacement Area</t>
  </si>
  <si>
    <t>W Magnolia Ave</t>
  </si>
  <si>
    <t>Gibson Ln</t>
  </si>
  <si>
    <t>Seems to be many Semi Tractor Trailors.  May use Fiber</t>
  </si>
  <si>
    <t>Forest Dr</t>
  </si>
  <si>
    <t>Ramps Complete</t>
  </si>
  <si>
    <t xml:space="preserve">Portion of this may have been paved with bridges project. </t>
  </si>
  <si>
    <t>W Market St</t>
  </si>
  <si>
    <t>N &amp; S 46th St</t>
  </si>
  <si>
    <t>N Longworth Ave</t>
  </si>
  <si>
    <t>May have been paved into gutter from Longworth to Duncan</t>
  </si>
  <si>
    <t>Rudd Ave</t>
  </si>
  <si>
    <t>N 34th St</t>
  </si>
  <si>
    <t xml:space="preserve">Brick paver sidewalk NW of 34th, Possible LSR project. </t>
  </si>
  <si>
    <t>Shawnee Dr</t>
  </si>
  <si>
    <t>Southwestern Pky</t>
  </si>
  <si>
    <t>Central Ave</t>
  </si>
  <si>
    <t>Colorado Ave</t>
  </si>
  <si>
    <t>Arcade Ave</t>
  </si>
  <si>
    <t>W Burnett Ave</t>
  </si>
  <si>
    <t>Brookside Dr</t>
  </si>
  <si>
    <t>Ingleside Dr</t>
  </si>
  <si>
    <t xml:space="preserve">Concrete.  Circle of cul-de-sac may have been paved previously. </t>
  </si>
  <si>
    <t>Woodbourne Ave</t>
  </si>
  <si>
    <t xml:space="preserve">Concrete from Brookside to dead end.  Watch for asphalt and decorative curb in asphalt section. </t>
  </si>
  <si>
    <t>Ransdell Ave</t>
  </si>
  <si>
    <t>Bassett Ave</t>
  </si>
  <si>
    <t>Ray Ave may have been paved which updated ramps at this intersection</t>
  </si>
  <si>
    <t>Valletta Ln</t>
  </si>
  <si>
    <t>Cherosen Rd</t>
  </si>
  <si>
    <t>Watch for asphalt and decorative curbs</t>
  </si>
  <si>
    <t>Alta Vista Pl</t>
  </si>
  <si>
    <t>Alta Vista Ct</t>
  </si>
  <si>
    <t xml:space="preserve">Concrete, then transitions to Asphalt. </t>
  </si>
  <si>
    <t>Alta Vista Way</t>
  </si>
  <si>
    <t>Alta Vista Rd</t>
  </si>
  <si>
    <t>N Bayly Ave</t>
  </si>
  <si>
    <t>Hollywood Ter</t>
  </si>
  <si>
    <t xml:space="preserve">Several ramps are stairs.  Likely technically infeasible. </t>
  </si>
  <si>
    <t>N Clifton Ave</t>
  </si>
  <si>
    <t>Sycamore Ave</t>
  </si>
  <si>
    <t>Pave entire triangle area at Sycamore, one set of stairs at sycamore which is likely infeasible</t>
  </si>
  <si>
    <t>N Jane St</t>
  </si>
  <si>
    <t>Brownboro Rd</t>
  </si>
  <si>
    <t>Need to confirm ADA ramps before RR tracks</t>
  </si>
  <si>
    <t>LWC work was done in area</t>
  </si>
  <si>
    <t>Krierger St</t>
  </si>
  <si>
    <t>Depress sidewalk to be flush with pavement at alleys where possible, LWC work done in area</t>
  </si>
  <si>
    <t>Parklawn Dr</t>
  </si>
  <si>
    <t>Parkway Dr</t>
  </si>
  <si>
    <t>Update ramp on other side of Samuel leading down to shoping center. LWC work done in area</t>
  </si>
  <si>
    <t>Upper Hunters Trce</t>
  </si>
  <si>
    <t>Lower Hunters Trce</t>
  </si>
  <si>
    <t>Greenbelt Hwy</t>
  </si>
  <si>
    <t>Rutledge Rd</t>
  </si>
  <si>
    <t>Afterglow Dr</t>
  </si>
  <si>
    <t xml:space="preserve">Outer Loop </t>
  </si>
  <si>
    <t>May look to add frontage Rd off Outer Loop</t>
  </si>
  <si>
    <t>Allmond Ave</t>
  </si>
  <si>
    <t>Rodman St</t>
  </si>
  <si>
    <t>Bay Pointe Ct</t>
  </si>
  <si>
    <t>Bay Pointe Dr</t>
  </si>
  <si>
    <t>Chamberlain Ln</t>
  </si>
  <si>
    <t>Chamberlain Ct</t>
  </si>
  <si>
    <t>Eagles Cove Dr</t>
  </si>
  <si>
    <t>Kestrel Ct</t>
  </si>
  <si>
    <t>Hickory Cove Ct</t>
  </si>
  <si>
    <t>Goshawk Ct</t>
  </si>
  <si>
    <t>Shenandoah Dr</t>
  </si>
  <si>
    <t>N Pope Lick Rd</t>
  </si>
  <si>
    <t>Tucker Station Rd</t>
  </si>
  <si>
    <t>Rockbridge Rd</t>
  </si>
  <si>
    <t xml:space="preserve">0.5 in D 20, need to fix up one radius with potential curba nd gutter.  3 ramps at Urton Ln. </t>
  </si>
  <si>
    <t>Gellhaus Ln</t>
  </si>
  <si>
    <t>Chenoweth Run Rd</t>
  </si>
  <si>
    <t xml:space="preserve">Intersection improvement at Chenoweth Run, possible culverts and Guardrail replacements needed. </t>
  </si>
  <si>
    <t xml:space="preserve">See N Pope Lick </t>
  </si>
  <si>
    <t>0.5 in D 19, see other N Pope Lick</t>
  </si>
  <si>
    <t>Old Clark Station Rd</t>
  </si>
  <si>
    <t>Hwy 148</t>
  </si>
  <si>
    <t xml:space="preserve">Bridge proejct and new development coming into area.  Need to hold on work until we get more clarification on those projects. </t>
  </si>
  <si>
    <t>Rehl Rd</t>
  </si>
  <si>
    <t>Blankenbaker Pkwy</t>
  </si>
  <si>
    <t>S Pope Lick Rd</t>
  </si>
  <si>
    <t>Need cores taken, possibly thin asphalt.  Possible Fiber project. Check Guardrails.  Need to review intersection at Tucker Station Rd</t>
  </si>
  <si>
    <t>Old Taylorsville Rd</t>
  </si>
  <si>
    <t>May have been repaved with Parklands project</t>
  </si>
  <si>
    <t>E Amherst Ave</t>
  </si>
  <si>
    <t>Wabash Pl</t>
  </si>
  <si>
    <t>E Tenny Ave</t>
  </si>
  <si>
    <t>St Leo Pl</t>
  </si>
  <si>
    <t>Hollins Rd</t>
  </si>
  <si>
    <t>W Tenny Ave</t>
  </si>
  <si>
    <t>W Amherst Ave</t>
  </si>
  <si>
    <t>W Southland Blvd</t>
  </si>
  <si>
    <t>Southern Pkwy</t>
  </si>
  <si>
    <t xml:space="preserve">2 speed humps on roadway, need to check ramps at southland Ter.  </t>
  </si>
  <si>
    <t>350002-235</t>
  </si>
  <si>
    <t>Fegenbush Ln</t>
  </si>
  <si>
    <t>Beulah Church Rd</t>
  </si>
  <si>
    <t>Cooper Chapel Rd</t>
  </si>
  <si>
    <t>Maple Rd</t>
  </si>
  <si>
    <t>Need to replace 1 culvet for sure, but review others.  Update guardrails as necessary. Will avoid sidewalk ramps if possible</t>
  </si>
  <si>
    <t>Britt Ln</t>
  </si>
  <si>
    <t>Rust Oak Ln</t>
  </si>
  <si>
    <t>Carnes Dr</t>
  </si>
  <si>
    <t>Tuesday Way</t>
  </si>
  <si>
    <t>Egypt Ln</t>
  </si>
  <si>
    <t>McCawley Rd</t>
  </si>
  <si>
    <t>Stop paving just past last entrance to the apartments, LWC main replacement project</t>
  </si>
  <si>
    <t>Horizon Ln</t>
  </si>
  <si>
    <t>350002-237</t>
  </si>
  <si>
    <t>350002-238</t>
  </si>
  <si>
    <t>Prestonview Ln</t>
  </si>
  <si>
    <t>8133-410-8107-148385-822702</t>
  </si>
  <si>
    <t>Trio Ave</t>
  </si>
  <si>
    <t>$17,791,75</t>
  </si>
  <si>
    <t>8133-410-8210-148385-822702</t>
  </si>
  <si>
    <t xml:space="preserve">Tuesday Way </t>
  </si>
  <si>
    <t>Woodbury Dr</t>
  </si>
  <si>
    <t>Wednesday Way</t>
  </si>
  <si>
    <t>McNair Rd</t>
  </si>
  <si>
    <t>3rd Street Rd</t>
  </si>
  <si>
    <t xml:space="preserve">Proposed Development may repave McNair.  Various base failures, edge of road reconstruction needed.  Some sort of shoulder will also be needed.  May need to replace driveway on Wisertown Rd with this project, so prioritize for Summer 2019. </t>
  </si>
  <si>
    <t xml:space="preserve">Look at cross drain near Six Mile Ln, others which may be present.  Probable fiber project. </t>
  </si>
  <si>
    <t xml:space="preserve">Monaco Dr </t>
  </si>
  <si>
    <t xml:space="preserve">Oaklawn Dr </t>
  </si>
  <si>
    <t>8125-410-8107-148385-822702</t>
  </si>
  <si>
    <t>8101-410-8210-148385-822702</t>
  </si>
  <si>
    <t xml:space="preserve">Morningside Way </t>
  </si>
  <si>
    <t>See Monaco Dr</t>
  </si>
  <si>
    <t>Beargrass Ave</t>
  </si>
  <si>
    <t>I-64 overpass</t>
  </si>
  <si>
    <t>8138-410-8107-048101-822702</t>
  </si>
  <si>
    <t>Wolf Pen Branch Rd</t>
  </si>
  <si>
    <t>Rymer Way</t>
  </si>
  <si>
    <t>Herfield Rd</t>
  </si>
  <si>
    <t>Parkfield Rd</t>
  </si>
  <si>
    <t>8144-410-8107-048101-822702</t>
  </si>
  <si>
    <t>350002-255</t>
  </si>
  <si>
    <t>Seven Seas</t>
  </si>
  <si>
    <t>350002-247</t>
  </si>
  <si>
    <t>N 1st St</t>
  </si>
  <si>
    <t>350002-245</t>
  </si>
  <si>
    <t>350002-262</t>
  </si>
  <si>
    <t>Rankin St</t>
  </si>
  <si>
    <t>E Kenton St</t>
  </si>
  <si>
    <t>E Garrett St</t>
  </si>
  <si>
    <t>PCCP - Most panels look ok, I would do select panel replacement - James</t>
  </si>
  <si>
    <t>Tulane Ave</t>
  </si>
  <si>
    <t>W Kenton St</t>
  </si>
  <si>
    <t>W Garrett St</t>
  </si>
  <si>
    <t>350002-257</t>
  </si>
  <si>
    <t>Ozzy Gibson</t>
  </si>
  <si>
    <t>S 3rd St</t>
  </si>
  <si>
    <t>Old Henry Rd</t>
  </si>
  <si>
    <t>Bashford Manor Ln</t>
  </si>
  <si>
    <t xml:space="preserve">Bardstown Rd </t>
  </si>
  <si>
    <t>Medford Ln</t>
  </si>
  <si>
    <t>8138-105-8107-038226-899998</t>
  </si>
  <si>
    <t>8138-410-8107-148387-822702</t>
  </si>
  <si>
    <t>Russell Alley and Kahn Alley</t>
  </si>
  <si>
    <t>S Clay St</t>
  </si>
  <si>
    <t>E Breckenridge St</t>
  </si>
  <si>
    <t>Lampton and Breckenridge</t>
  </si>
  <si>
    <t>Eddy ST (E-W and N)</t>
  </si>
  <si>
    <t>S 18th St</t>
  </si>
  <si>
    <t>S 19th St</t>
  </si>
  <si>
    <t>Cedar St  and W Muhammad Ali</t>
  </si>
  <si>
    <t>Golden Rule Way Alley</t>
  </si>
  <si>
    <t>S 4th St</t>
  </si>
  <si>
    <t>Breckenridge and York</t>
  </si>
  <si>
    <t>PO?</t>
  </si>
  <si>
    <t>Start</t>
  </si>
  <si>
    <t>Balance</t>
  </si>
  <si>
    <t>Account</t>
  </si>
  <si>
    <t>PO</t>
  </si>
  <si>
    <t>Bank St</t>
  </si>
  <si>
    <t>350002-208</t>
  </si>
  <si>
    <t>350002-277</t>
  </si>
  <si>
    <t>See S 17th St</t>
  </si>
  <si>
    <t>350002-281</t>
  </si>
  <si>
    <t>350002-279</t>
  </si>
  <si>
    <t>See Southland</t>
  </si>
  <si>
    <t>314578-119</t>
  </si>
  <si>
    <t>St Anthony Slide</t>
  </si>
  <si>
    <t>See Cooper Chapel Rd</t>
  </si>
  <si>
    <t>350002-290</t>
  </si>
  <si>
    <t>350002-291</t>
  </si>
  <si>
    <t>350002-292</t>
  </si>
  <si>
    <t>350002-283</t>
  </si>
  <si>
    <t>See Tuesday Way</t>
  </si>
  <si>
    <t>US 42</t>
  </si>
  <si>
    <t>350002-286</t>
  </si>
  <si>
    <t>350002-284</t>
  </si>
  <si>
    <t>8137-410-8210-148467-822702</t>
  </si>
  <si>
    <t>8138-410-8107-148318-822702</t>
  </si>
  <si>
    <t>350002-285</t>
  </si>
  <si>
    <t>Green Alley</t>
  </si>
  <si>
    <t>19th St</t>
  </si>
  <si>
    <t>20th St</t>
  </si>
  <si>
    <t>Jefferson and Cedar</t>
  </si>
  <si>
    <t>8102-410-8105-148793-822702</t>
  </si>
  <si>
    <t>8133-410-8210-148450-822803</t>
  </si>
  <si>
    <t>Remove brick and replace with 12 inch pavement section with asphalt</t>
  </si>
  <si>
    <t>350002-299</t>
  </si>
  <si>
    <t>Pulled up from FY 21 to replace FY 20 residential roads due to virus</t>
  </si>
  <si>
    <t>350002-300</t>
  </si>
  <si>
    <t>Bernheim Ln</t>
  </si>
  <si>
    <t>350002-301</t>
  </si>
  <si>
    <t>Dumesnil St</t>
  </si>
  <si>
    <t>Dixie Hey</t>
  </si>
  <si>
    <t>Catalpa St</t>
  </si>
  <si>
    <t>350002-308</t>
  </si>
  <si>
    <t>Lime Kiln Ln</t>
  </si>
  <si>
    <t>350002-310</t>
  </si>
  <si>
    <t>Pushed back to FY 21 due to virus</t>
  </si>
  <si>
    <t>350002-307</t>
  </si>
  <si>
    <t>Mint Spring Branch Rd</t>
  </si>
  <si>
    <t>350002-304</t>
  </si>
  <si>
    <t>Outer Loop</t>
  </si>
  <si>
    <t>Dutchmans Ln</t>
  </si>
  <si>
    <t>Dutchmans Pky</t>
  </si>
  <si>
    <t>Moved to FY 21 due to virus</t>
  </si>
  <si>
    <t>350002-312</t>
  </si>
  <si>
    <t>See Wilson Above</t>
  </si>
  <si>
    <t>Pulled up from FY 21 to replace FY 20 residential roads due to virus.  Will be pushed to FY 22</t>
  </si>
  <si>
    <t>See Vaughn Mill Above</t>
  </si>
  <si>
    <t>339051-64</t>
  </si>
  <si>
    <t>350002-319</t>
  </si>
  <si>
    <t>350002-309</t>
  </si>
  <si>
    <t>350002-318</t>
  </si>
  <si>
    <t>Dead End east of 38th</t>
  </si>
  <si>
    <t>Cecil Ave</t>
  </si>
  <si>
    <t>Dead End to west</t>
  </si>
  <si>
    <t>Dead End east of 32nd</t>
  </si>
  <si>
    <t>Dead End west of Canopy Ct</t>
  </si>
  <si>
    <t>S 29th St</t>
  </si>
  <si>
    <t>S 32nd St</t>
  </si>
  <si>
    <t>Friar Tuck Ct</t>
  </si>
  <si>
    <t>Robinhood Ln</t>
  </si>
  <si>
    <t>Jefferson Blvd</t>
  </si>
  <si>
    <t>Little John Ct</t>
  </si>
  <si>
    <t>Oaklawn Ln</t>
  </si>
  <si>
    <t>Oakdale Ln</t>
  </si>
  <si>
    <t>Old Fern Valley Rd</t>
  </si>
  <si>
    <t>Tower Rd</t>
  </si>
  <si>
    <t>Dixdale Ave</t>
  </si>
  <si>
    <t>Wingfield Ave</t>
  </si>
  <si>
    <t>S 28th St</t>
  </si>
  <si>
    <t>S 23rd &amp; Becker Ct intersection</t>
  </si>
  <si>
    <t>S 23rd St</t>
  </si>
  <si>
    <t>Wingfield Ln</t>
  </si>
  <si>
    <t>Hardesty Ave</t>
  </si>
  <si>
    <t>W Lee St</t>
  </si>
  <si>
    <t>S 15th St</t>
  </si>
  <si>
    <t>Bergman St</t>
  </si>
  <si>
    <t>Story Ave</t>
  </si>
  <si>
    <t>Franklin St</t>
  </si>
  <si>
    <t>E Breckinridge St</t>
  </si>
  <si>
    <t>E Liberty St</t>
  </si>
  <si>
    <t>Cooper St</t>
  </si>
  <si>
    <t>Bingham Way</t>
  </si>
  <si>
    <t>Henry Fripo St</t>
  </si>
  <si>
    <t>Lampton St</t>
  </si>
  <si>
    <t>Meriwether Ave</t>
  </si>
  <si>
    <t>E Burnett Ave</t>
  </si>
  <si>
    <t>W Jefferson St</t>
  </si>
  <si>
    <t>E Broadway</t>
  </si>
  <si>
    <t>S Jackson St</t>
  </si>
  <si>
    <t>S 22nd St</t>
  </si>
  <si>
    <t>S 24th St</t>
  </si>
  <si>
    <t>Cedar Grove Ct</t>
  </si>
  <si>
    <t>Northwestern Pky</t>
  </si>
  <si>
    <t>Hardin St</t>
  </si>
  <si>
    <t>Gilligan St</t>
  </si>
  <si>
    <t>Jewell Ave</t>
  </si>
  <si>
    <t>S 44th St</t>
  </si>
  <si>
    <t>N 33rd St</t>
  </si>
  <si>
    <t>N 36th St</t>
  </si>
  <si>
    <t>Dead End (west)</t>
  </si>
  <si>
    <t>S Shawnee Ter</t>
  </si>
  <si>
    <t>Shawnee Park Dr</t>
  </si>
  <si>
    <t>S 30th St</t>
  </si>
  <si>
    <t>Old Eastern Pky</t>
  </si>
  <si>
    <t>W Kentucky St</t>
  </si>
  <si>
    <t>W Ormsby Ave</t>
  </si>
  <si>
    <t>S 25th St</t>
  </si>
  <si>
    <t>Lancaster Essex Ct</t>
  </si>
  <si>
    <t>Greenlawn Rd</t>
  </si>
  <si>
    <t>Wesboro Rd</t>
  </si>
  <si>
    <t>Herr Ln</t>
  </si>
  <si>
    <t>Hayward Rd</t>
  </si>
  <si>
    <t>Beverly Rd</t>
  </si>
  <si>
    <t>Cross Rd</t>
  </si>
  <si>
    <t>Castlewood Ave</t>
  </si>
  <si>
    <t>Hawthorne Ave</t>
  </si>
  <si>
    <t>Bon Air Ave</t>
  </si>
  <si>
    <t>Lowell Ave</t>
  </si>
  <si>
    <t>Ruth Ave</t>
  </si>
  <si>
    <t>Strand Ave</t>
  </si>
  <si>
    <t>Radnor Ave</t>
  </si>
  <si>
    <t>Fernwood Ave</t>
  </si>
  <si>
    <t>Spring Dr</t>
  </si>
  <si>
    <t>Coralberry Rd</t>
  </si>
  <si>
    <t>Mockingbird Gardens Dr</t>
  </si>
  <si>
    <t>Winterleaf Dr</t>
  </si>
  <si>
    <t>Pepperbush Rd</t>
  </si>
  <si>
    <t>Waterleaf Ct</t>
  </si>
  <si>
    <t>Waterleaf Way</t>
  </si>
  <si>
    <t>Mockingbird Gardens dr</t>
  </si>
  <si>
    <t>Winterberry Cir</t>
  </si>
  <si>
    <t>Dixon Ave</t>
  </si>
  <si>
    <t>Eigelbach Ave</t>
  </si>
  <si>
    <t>Harmon Ct</t>
  </si>
  <si>
    <t>Audubon Pky</t>
  </si>
  <si>
    <t>Illinois Ave</t>
  </si>
  <si>
    <t>Sheridan Ave</t>
  </si>
  <si>
    <t>3461 Illinois Ave</t>
  </si>
  <si>
    <t>Osprey Rd</t>
  </si>
  <si>
    <t>Mayer Ave</t>
  </si>
  <si>
    <t>Nightingale Rd</t>
  </si>
  <si>
    <t>Eagle Pass</t>
  </si>
  <si>
    <t>Amity Ln</t>
  </si>
  <si>
    <t>Summerfield Dr</t>
  </si>
  <si>
    <t>Cloudcroft Ln</t>
  </si>
  <si>
    <t>Spring Breeze Ct</t>
  </si>
  <si>
    <t>Sunbury Ln</t>
  </si>
  <si>
    <t>Winterhaven Rd</t>
  </si>
  <si>
    <t>Weather Ct</t>
  </si>
  <si>
    <t>Weather Way</t>
  </si>
  <si>
    <t>Baymeadow Dr (all)</t>
  </si>
  <si>
    <t>Brinamwood Dr</t>
  </si>
  <si>
    <t>Birnamwood Ct</t>
  </si>
  <si>
    <t>Birnamwood Dr</t>
  </si>
  <si>
    <t>St Andrews Church Rd</t>
  </si>
  <si>
    <t>Baymeadow Dr</t>
  </si>
  <si>
    <t>Eastmeadow Ct</t>
  </si>
  <si>
    <t>Hyland Hills Ct</t>
  </si>
  <si>
    <t>Mills Dr</t>
  </si>
  <si>
    <t>Alreva Rd</t>
  </si>
  <si>
    <t>Blanton Ln</t>
  </si>
  <si>
    <t>Sylvania Rd</t>
  </si>
  <si>
    <t>Memory Ln</t>
  </si>
  <si>
    <t>Westmeadow Ct</t>
  </si>
  <si>
    <t>Candleglow Ct</t>
  </si>
  <si>
    <t>Candleglow Ln</t>
  </si>
  <si>
    <t>Candlelight Ln</t>
  </si>
  <si>
    <t>New Cut Rd</t>
  </si>
  <si>
    <t>Garrison Ct</t>
  </si>
  <si>
    <t>Garrison Rd</t>
  </si>
  <si>
    <t>Revolutionary Rd</t>
  </si>
  <si>
    <t>Harrison Ln</t>
  </si>
  <si>
    <t>National Tpke</t>
  </si>
  <si>
    <t>Holsclaw Hill Rd</t>
  </si>
  <si>
    <t>Mitchell Hill Rd</t>
  </si>
  <si>
    <t>Knob Creek Rd</t>
  </si>
  <si>
    <t>Taper Ct</t>
  </si>
  <si>
    <t>Abbotts Beach Rd</t>
  </si>
  <si>
    <t>Alandale Dr</t>
  </si>
  <si>
    <t>Omar Khayyam Blvd</t>
  </si>
  <si>
    <t>Stonestreet Rd</t>
  </si>
  <si>
    <t>Medora Rd</t>
  </si>
  <si>
    <t>Britannia Ct</t>
  </si>
  <si>
    <t>Scarborough Ave</t>
  </si>
  <si>
    <t>Deering Rd</t>
  </si>
  <si>
    <t>Flowervale Ln</t>
  </si>
  <si>
    <t>Deering Rd/Woodridge Dr</t>
  </si>
  <si>
    <t>Valley Station Rd</t>
  </si>
  <si>
    <t>Bessels Blvd</t>
  </si>
  <si>
    <t>Fincastle Trl</t>
  </si>
  <si>
    <t>Lower River Rd</t>
  </si>
  <si>
    <t>Hereford Ct</t>
  </si>
  <si>
    <t>Kings Cross Ct</t>
  </si>
  <si>
    <t>Leopold Ct</t>
  </si>
  <si>
    <t>Donau Ln</t>
  </si>
  <si>
    <t>Count Fleet Dr</t>
  </si>
  <si>
    <t>Parliament Ct</t>
  </si>
  <si>
    <t>Pembury Ct</t>
  </si>
  <si>
    <t>Montpelier Ct</t>
  </si>
  <si>
    <t>Lamborne Blvd</t>
  </si>
  <si>
    <t>Scenic Trl</t>
  </si>
  <si>
    <t>Scotts Gap Rd</t>
  </si>
  <si>
    <t>W Orell Rd</t>
  </si>
  <si>
    <t>Yarmouth Ct</t>
  </si>
  <si>
    <t>Fluhr Dr</t>
  </si>
  <si>
    <t>Anna Ln</t>
  </si>
  <si>
    <t>Georgetown Pl</t>
  </si>
  <si>
    <t>Berry Blvd</t>
  </si>
  <si>
    <t>Heywood Ave</t>
  </si>
  <si>
    <t>Lance Dr</t>
  </si>
  <si>
    <t>Leaf Dr</t>
  </si>
  <si>
    <t>March Blvd</t>
  </si>
  <si>
    <t>Nichols Meadow Cir at school entrance</t>
  </si>
  <si>
    <t>Rear View Dr</t>
  </si>
  <si>
    <t>M St</t>
  </si>
  <si>
    <t>Weyler Ave</t>
  </si>
  <si>
    <t>Dunvegan Rd</t>
  </si>
  <si>
    <t>Regal Rd</t>
  </si>
  <si>
    <t>Bates View Ct</t>
  </si>
  <si>
    <t>Wolf Pen Ln (east of intersection)</t>
  </si>
  <si>
    <t>Spring Farm Rd</t>
  </si>
  <si>
    <t>Sample Ct</t>
  </si>
  <si>
    <t>Sample Way</t>
  </si>
  <si>
    <t>Colonial Springs Rd</t>
  </si>
  <si>
    <t>Springs Station Rd</t>
  </si>
  <si>
    <t>Sapling Spring Pl</t>
  </si>
  <si>
    <t>Squire Springs Ct</t>
  </si>
  <si>
    <t>Elsmere Cir</t>
  </si>
  <si>
    <t>Tamarisk Pkwy</t>
  </si>
  <si>
    <t>Hallsdale Dr</t>
  </si>
  <si>
    <t>Winyan Ln</t>
  </si>
  <si>
    <t>Spring Ridge Dr</t>
  </si>
  <si>
    <t>Ward Ave</t>
  </si>
  <si>
    <t>Dorsey Ln</t>
  </si>
  <si>
    <t>Old Harrods Creek Rd</t>
  </si>
  <si>
    <t>Arnold Palmer Blvd</t>
  </si>
  <si>
    <t>Landmark Dr</t>
  </si>
  <si>
    <t>Aiken Rd</t>
  </si>
  <si>
    <t>Heafer Rd</t>
  </si>
  <si>
    <t>N English Station Rd</t>
  </si>
  <si>
    <t>La Grange Rd</t>
  </si>
  <si>
    <t>Park Field Rd</t>
  </si>
  <si>
    <t>Easum Rd</t>
  </si>
  <si>
    <t>Old Heady Rd</t>
  </si>
  <si>
    <t>339051-62</t>
  </si>
  <si>
    <t>Hassy Way</t>
  </si>
  <si>
    <t>Dry Ridge Rd</t>
  </si>
  <si>
    <t>Old Routt Rd</t>
  </si>
  <si>
    <t>Routt Rd</t>
  </si>
  <si>
    <t>Old Taylorsville Rd (near Eastwood Fisherville intersection)</t>
  </si>
  <si>
    <t>Old Taylorsville Rd at Wilderness Trl</t>
  </si>
  <si>
    <t>Wilderness Trl</t>
  </si>
  <si>
    <t>Witch Hazel Dr</t>
  </si>
  <si>
    <t>E Woodlawn Ave</t>
  </si>
  <si>
    <t>Dead End (north)</t>
  </si>
  <si>
    <t>Chris Dr</t>
  </si>
  <si>
    <t>Homestead Dr</t>
  </si>
  <si>
    <t>Coon Trl</t>
  </si>
  <si>
    <t>Kenwood Hill Rd</t>
  </si>
  <si>
    <t>Possum Path</t>
  </si>
  <si>
    <t>Nevada Ave</t>
  </si>
  <si>
    <t>Emery Ave</t>
  </si>
  <si>
    <t>Lyman Ave</t>
  </si>
  <si>
    <t>W Kenwood Dr</t>
  </si>
  <si>
    <t>Fay Ave</t>
  </si>
  <si>
    <t>Alger Ave</t>
  </si>
  <si>
    <t>Gloria Ln</t>
  </si>
  <si>
    <t>Catheen Way</t>
  </si>
  <si>
    <t>Hatcher Ave</t>
  </si>
  <si>
    <t>Hillview Dr</t>
  </si>
  <si>
    <t>E Kenwood Dr</t>
  </si>
  <si>
    <t>Hood Rd</t>
  </si>
  <si>
    <t>W Indian Trl</t>
  </si>
  <si>
    <t>Loretta St</t>
  </si>
  <si>
    <t>Elam Ct</t>
  </si>
  <si>
    <t>Whitlock St</t>
  </si>
  <si>
    <t>Laughlin Ave</t>
  </si>
  <si>
    <t>Reed Ave</t>
  </si>
  <si>
    <t>Meadowood Ct</t>
  </si>
  <si>
    <t>Orville Dr</t>
  </si>
  <si>
    <t>Dead End (All)</t>
  </si>
  <si>
    <t>Smilax Ave</t>
  </si>
  <si>
    <t>Winding Rd</t>
  </si>
  <si>
    <t>Woodmore Ave</t>
  </si>
  <si>
    <t>Brentlinger Ln</t>
  </si>
  <si>
    <t>Fern Creek Rd</t>
  </si>
  <si>
    <t>Glenhope Dr</t>
  </si>
  <si>
    <t>Black Iron Rd</t>
  </si>
  <si>
    <t>break south of Stonebreaker Rd</t>
  </si>
  <si>
    <t>Stonebreaker Rd</t>
  </si>
  <si>
    <t>Berea Dr</t>
  </si>
  <si>
    <t>Damascus Ct</t>
  </si>
  <si>
    <t>Sardis Way</t>
  </si>
  <si>
    <t>Hackberry Way</t>
  </si>
  <si>
    <t>Lancewood Rd</t>
  </si>
  <si>
    <t>Price Lane Rd</t>
  </si>
  <si>
    <t>Yellow Pine Ct</t>
  </si>
  <si>
    <t>Yellow Pine Dr</t>
  </si>
  <si>
    <t>Ledgerock Cove Pl</t>
  </si>
  <si>
    <t>Ledgerock Rd</t>
  </si>
  <si>
    <t>Moorhaven Dr</t>
  </si>
  <si>
    <t>Dannyboy Ln</t>
  </si>
  <si>
    <t>Ida Way</t>
  </si>
  <si>
    <t>Hickory Hill Rd</t>
  </si>
  <si>
    <t>Park Rd</t>
  </si>
  <si>
    <t>Southview Rd</t>
  </si>
  <si>
    <t>Sunnybrook Dr</t>
  </si>
  <si>
    <t>Southdale Rd</t>
  </si>
  <si>
    <t>Palatka Rd</t>
  </si>
  <si>
    <t>Valley College Dr</t>
  </si>
  <si>
    <t>Westview Dr</t>
  </si>
  <si>
    <t>Boaires Ln</t>
  </si>
  <si>
    <t>Talisman Rd</t>
  </si>
  <si>
    <t>Rio Rita Ave</t>
  </si>
  <si>
    <t>Bowman Ave</t>
  </si>
  <si>
    <t>Cannons Ln</t>
  </si>
  <si>
    <t>Ephraim Mcdowell Dr</t>
  </si>
  <si>
    <t>Abigail Dr</t>
  </si>
  <si>
    <t>Furman Blvd</t>
  </si>
  <si>
    <t>Kings Hwy</t>
  </si>
  <si>
    <t>350002-334</t>
  </si>
  <si>
    <t>August</t>
  </si>
  <si>
    <t>350002-338</t>
  </si>
  <si>
    <t>See N 1st St</t>
  </si>
  <si>
    <t>350002-339</t>
  </si>
  <si>
    <t>350002-340</t>
  </si>
  <si>
    <t>350002-344</t>
  </si>
  <si>
    <t>350002-343</t>
  </si>
  <si>
    <t>350002-345</t>
  </si>
  <si>
    <t>350002-342</t>
  </si>
  <si>
    <t>See Alta Vista</t>
  </si>
  <si>
    <t>350002-341</t>
  </si>
  <si>
    <t>350002-348</t>
  </si>
  <si>
    <t>See Texas</t>
  </si>
  <si>
    <t>339051-74</t>
  </si>
  <si>
    <t>D13 Paving Projects</t>
  </si>
  <si>
    <t>8146-410-8210-148413-822702</t>
  </si>
  <si>
    <t>350002-335</t>
  </si>
  <si>
    <t>350002-336</t>
  </si>
  <si>
    <t>339051-75</t>
  </si>
  <si>
    <t>350002-347</t>
  </si>
  <si>
    <t>350002-337</t>
  </si>
  <si>
    <t>339051-76</t>
  </si>
  <si>
    <t>339051-77</t>
  </si>
  <si>
    <t>Ridgeview Ave</t>
  </si>
  <si>
    <t>N Wood Dr</t>
  </si>
  <si>
    <t>Lynnbrook Dr</t>
  </si>
  <si>
    <t>8146-410-8107-148267-822702</t>
  </si>
  <si>
    <t xml:space="preserve">Hobbs Station </t>
  </si>
  <si>
    <t>Old Hobbs Pl</t>
  </si>
  <si>
    <t>Lodge Hill</t>
  </si>
  <si>
    <t>Quince Ct</t>
  </si>
  <si>
    <t>Hobbs Station</t>
  </si>
  <si>
    <t>Ashbrook Ave</t>
  </si>
  <si>
    <t>Beechcrest Ave</t>
  </si>
  <si>
    <t>Brookhaven Ave (concrete panel replacement)</t>
  </si>
  <si>
    <t>350002-350</t>
  </si>
  <si>
    <t>339051-78</t>
  </si>
  <si>
    <t>350002-351</t>
  </si>
  <si>
    <t>See N Pope Lick</t>
  </si>
  <si>
    <t>339051-72</t>
  </si>
  <si>
    <t>339051-68</t>
  </si>
  <si>
    <t>339051-71</t>
  </si>
  <si>
    <t>339051-70</t>
  </si>
  <si>
    <t>339051-69</t>
  </si>
  <si>
    <t>See Wilderness Trl</t>
  </si>
  <si>
    <t>See Hassy Way</t>
  </si>
  <si>
    <t>350002-346</t>
  </si>
  <si>
    <t>See Vaughn Mill</t>
  </si>
  <si>
    <t>350002-349</t>
  </si>
  <si>
    <t>See Monaco</t>
  </si>
  <si>
    <t>See Prestonview</t>
  </si>
  <si>
    <t>350002-352</t>
  </si>
  <si>
    <t>339051-73</t>
  </si>
  <si>
    <t>Caldwell Alley</t>
  </si>
  <si>
    <t xml:space="preserve">Caldwell St </t>
  </si>
  <si>
    <t>Breckenridge St</t>
  </si>
  <si>
    <t>East Caldwell just south of Coke St</t>
  </si>
  <si>
    <t>8131-410-8210-148937-822702</t>
  </si>
  <si>
    <t>8146-410-8107-148793-822702</t>
  </si>
  <si>
    <t>Coke St and Clay St</t>
  </si>
  <si>
    <t>Coke St</t>
  </si>
  <si>
    <t>8115-410-8210-148937-822702</t>
  </si>
  <si>
    <t>Whitmore/Lonsdale Alley</t>
  </si>
  <si>
    <t>8146-410-8107-148925-822702</t>
  </si>
  <si>
    <t>Sunset Ave</t>
  </si>
  <si>
    <t>8115-410-8105-148442-822702</t>
  </si>
  <si>
    <t>8101-410-8105-148391-822702</t>
  </si>
  <si>
    <t>8138-410-8107-148391-822702</t>
  </si>
  <si>
    <t>4200 Block of Hale</t>
  </si>
  <si>
    <t>42nd St</t>
  </si>
  <si>
    <t>43rd St</t>
  </si>
  <si>
    <t>Hale Ave and Virginia Ave</t>
  </si>
  <si>
    <t>8133-410-8210-148450-822702</t>
  </si>
  <si>
    <t>8101-410-8210-148937-822702</t>
  </si>
  <si>
    <t>Stevens Ave and Arlington Ave Alley</t>
  </si>
  <si>
    <t>Clifton park Entrance</t>
  </si>
  <si>
    <t>8115-410-8210-148987-822702</t>
  </si>
  <si>
    <t>8138-410-8107-148227-822705</t>
  </si>
  <si>
    <t xml:space="preserve"> </t>
  </si>
  <si>
    <t>See Dixdale</t>
  </si>
  <si>
    <t>350002-356</t>
  </si>
  <si>
    <t>350002-363</t>
  </si>
  <si>
    <t>September</t>
  </si>
  <si>
    <t xml:space="preserve">Section from Broadway to Dumesnil was repaved, rest will be completed with KYTC project and other portion of Southwestern. </t>
  </si>
  <si>
    <t>350002-362</t>
  </si>
  <si>
    <t>See S Floyd</t>
  </si>
  <si>
    <t>350002-357</t>
  </si>
  <si>
    <t>350002-358</t>
  </si>
  <si>
    <t>350002-353</t>
  </si>
  <si>
    <t>350002-364</t>
  </si>
  <si>
    <t>October</t>
  </si>
  <si>
    <t>350002-361</t>
  </si>
  <si>
    <t>See Candlelight</t>
  </si>
  <si>
    <t>See Garrison Rd</t>
  </si>
  <si>
    <t>See Cadlelight</t>
  </si>
  <si>
    <t>350002-367</t>
  </si>
  <si>
    <t>350002-369</t>
  </si>
  <si>
    <t>PW, Council</t>
  </si>
  <si>
    <t>8146-410-8210-148538-822702</t>
  </si>
  <si>
    <t>8146-410-8107-148538-822702</t>
  </si>
  <si>
    <t>350002-217</t>
  </si>
  <si>
    <t>350002-368</t>
  </si>
  <si>
    <t>Mcdeane Base Failure</t>
  </si>
  <si>
    <t>Woodbine St</t>
  </si>
  <si>
    <t>521 Woodbine St</t>
  </si>
  <si>
    <t>8102-410-8105-148223-822702</t>
  </si>
  <si>
    <t>8138-410-8107-148223-822702</t>
  </si>
  <si>
    <t>See Lampton</t>
  </si>
  <si>
    <t>See Cross Rd</t>
  </si>
  <si>
    <t>350002-376</t>
  </si>
  <si>
    <t>350002-374</t>
  </si>
  <si>
    <t>350002-375</t>
  </si>
  <si>
    <t>350002-372</t>
  </si>
  <si>
    <t>350002-370</t>
  </si>
  <si>
    <t>See Holsclaw Hill</t>
  </si>
  <si>
    <t>339051-80</t>
  </si>
  <si>
    <t>November</t>
  </si>
  <si>
    <t>See Scarborough Ave</t>
  </si>
  <si>
    <t>350002-385</t>
  </si>
  <si>
    <t>See Stonebreaker Rd</t>
  </si>
  <si>
    <t>339051-79</t>
  </si>
  <si>
    <t>See Dannyboy Ln</t>
  </si>
  <si>
    <t>350002-384</t>
  </si>
  <si>
    <t>See Cannons Ln</t>
  </si>
  <si>
    <t>350002-383</t>
  </si>
  <si>
    <t>See Furman Blvd</t>
  </si>
  <si>
    <t>350002-371</t>
  </si>
  <si>
    <t>350002-377</t>
  </si>
  <si>
    <t>350002-378</t>
  </si>
  <si>
    <t>350002-380</t>
  </si>
  <si>
    <t>1000 Block of 43rd Ave</t>
  </si>
  <si>
    <t>350002-381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</si>
</sst>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8" formatCode="&quot;$&quot;#,##0.00_);[Red]\(&quot;$&quot;#,##0.00\)"/>
    <numFmt numFmtId="44" formatCode="_(&quot;$&quot;* #,##0.00_);_(&quot;$&quot;* \(#,##0.00\);_(&quot;$&quot;* &quot;-&quot;??_);_(@_)"/>
    <numFmt numFmtId="164" formatCode="m/d/yy;@"/>
    <numFmt numFmtId="165" formatCode="&quot;$&quot;#,##0.00"/>
    <numFmt numFmtId="166" formatCode="&quot;$&quot;#,##0"/>
    <numFmt numFmtId="167" formatCode="#,##0.0"/>
  </numFmts>
  <fonts count="12" x14ac:knownFonts="1">
    <font>
      <sz val="11"/>
      <color theme="1"/>
      <name val="Calibri"/>
      <family val="2"/>
      <scheme val="minor"/>
    </font>
    <font>
      <sz val="11"/>
      <name val="Calibri"/>
      <family val="2"/>
      <scheme val="minor"/>
    </font>
    <font>
      <sz val="11"/>
      <color theme="1"/>
      <name val="Calibri"/>
      <family val="2"/>
      <scheme val="minor"/>
    </font>
    <font>
      <b/>
      <sz val="11"/>
      <color theme="1"/>
      <name val="Calibri"/>
      <family val="2"/>
      <scheme val="minor"/>
    </font>
    <font>
      <sz val="10"/>
      <name val="Arial"/>
      <family val="2"/>
    </font>
    <font>
      <sz val="24"/>
      <color theme="1"/>
      <name val="Calibri"/>
      <family val="2"/>
      <scheme val="minor"/>
    </font>
    <font>
      <sz val="10"/>
      <color indexed="8"/>
      <name val="Arial"/>
      <family val="2"/>
    </font>
    <font>
      <b/>
      <sz val="11"/>
      <name val="Calibri"/>
      <family val="2"/>
      <scheme val="minor"/>
    </font>
    <font>
      <sz val="11"/>
      <name val="Times New Roman"/>
      <family val="1"/>
    </font>
    <font>
      <sz val="11"/>
      <color theme="1"/>
      <name val="Times New Roman"/>
      <family val="1"/>
    </font>
    <font>
      <b/>
      <sz val="11"/>
      <name val="Times New Roman"/>
      <family val="1"/>
    </font>
    <font>
      <sz val="11"/>
      <color rgb="FF1F497D"/>
      <name val="Times New Roman"/>
      <family val="1"/>
    </font>
  </fonts>
  <fills count="14">
    <fill>
      <patternFill patternType="none"/>
    </fill>
    <fill>
      <patternFill patternType="gray125"/>
    </fill>
    <fill>
      <patternFill patternType="solid">
        <fgColor rgb="FF17F14B"/>
        <bgColor indexed="64"/>
      </patternFill>
    </fill>
    <fill>
      <patternFill patternType="solid">
        <fgColor rgb="FF00B0F0"/>
        <bgColor indexed="64"/>
      </patternFill>
    </fill>
    <fill>
      <patternFill patternType="solid">
        <fgColor rgb="FFFFFF00"/>
        <bgColor indexed="64"/>
      </patternFill>
    </fill>
    <fill>
      <patternFill patternType="solid">
        <fgColor rgb="FFFF0000"/>
        <bgColor indexed="64"/>
      </patternFill>
    </fill>
    <fill>
      <patternFill patternType="solid">
        <fgColor rgb="FF00B050"/>
        <bgColor indexed="64"/>
      </patternFill>
    </fill>
    <fill>
      <patternFill patternType="solid">
        <fgColor theme="9"/>
        <bgColor indexed="64"/>
      </patternFill>
    </fill>
    <fill>
      <patternFill patternType="solid">
        <fgColor theme="5" tint="-0.249977111117893"/>
        <bgColor indexed="64"/>
      </patternFill>
    </fill>
    <fill>
      <patternFill patternType="solid">
        <fgColor theme="0" tint="-0.34998626667073579"/>
        <bgColor indexed="64"/>
      </patternFill>
    </fill>
    <fill>
      <patternFill patternType="solid">
        <fgColor rgb="FF7030A0"/>
        <bgColor indexed="64"/>
      </patternFill>
    </fill>
    <fill>
      <patternFill patternType="solid">
        <fgColor theme="7" tint="0.59999389629810485"/>
        <bgColor indexed="64"/>
      </patternFill>
    </fill>
    <fill>
      <patternFill patternType="solid">
        <fgColor rgb="FFFFC000"/>
        <bgColor indexed="64"/>
      </patternFill>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style="thin">
        <color indexed="64"/>
      </bottom>
      <diagonal/>
    </border>
    <border>
      <left style="medium">
        <color auto="1"/>
      </left>
      <right style="medium">
        <color auto="1"/>
      </right>
      <top style="medium">
        <color auto="1"/>
      </top>
      <bottom style="medium">
        <color auto="1"/>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style="thin">
        <color indexed="64"/>
      </right>
      <top/>
      <bottom/>
      <diagonal/>
    </border>
  </borders>
  <cellStyleXfs count="5">
    <xf numFmtId="0" fontId="0" fillId="0" borderId="0"/>
    <xf numFmtId="44" fontId="2" fillId="0" borderId="0" applyFont="0" applyFill="0" applyBorder="0" applyAlignment="0" applyProtection="0"/>
    <xf numFmtId="0" fontId="6" fillId="0" borderId="0"/>
    <xf numFmtId="0" fontId="6" fillId="0" borderId="0"/>
    <xf numFmtId="0" fontId="4" fillId="0" borderId="0"/>
  </cellStyleXfs>
  <cellXfs count="244">
    <xf numFmtId="0" fontId="0" fillId="0" borderId="0" xfId="0"/>
    <xf numFmtId="0" fontId="0" fillId="0" borderId="0" xfId="0" applyAlignment="1">
      <alignment horizontal="center"/>
    </xf>
    <xf numFmtId="0" fontId="5" fillId="6" borderId="0" xfId="0" applyFont="1" applyFill="1" applyAlignment="1">
      <alignment horizontal="center"/>
    </xf>
    <xf numFmtId="0" fontId="5" fillId="2" borderId="0" xfId="0" applyFont="1" applyFill="1" applyAlignment="1">
      <alignment horizontal="center"/>
    </xf>
    <xf numFmtId="0" fontId="5" fillId="4" borderId="0" xfId="0" applyFont="1" applyFill="1" applyAlignment="1">
      <alignment horizontal="center"/>
    </xf>
    <xf numFmtId="0" fontId="5" fillId="7" borderId="0" xfId="0" applyFont="1" applyFill="1" applyAlignment="1">
      <alignment horizontal="center"/>
    </xf>
    <xf numFmtId="0" fontId="5" fillId="5" borderId="0" xfId="0" applyFont="1" applyFill="1" applyAlignment="1">
      <alignment horizontal="center"/>
    </xf>
    <xf numFmtId="16" fontId="5" fillId="8" borderId="0" xfId="0" quotePrefix="1" applyNumberFormat="1" applyFont="1" applyFill="1" applyAlignment="1">
      <alignment horizontal="center"/>
    </xf>
    <xf numFmtId="0" fontId="5" fillId="8" borderId="0" xfId="0" applyFont="1" applyFill="1" applyAlignment="1">
      <alignment horizontal="center"/>
    </xf>
    <xf numFmtId="0" fontId="5" fillId="9" borderId="0" xfId="0" applyFont="1" applyFill="1" applyAlignment="1">
      <alignment horizontal="center"/>
    </xf>
    <xf numFmtId="0" fontId="0" fillId="0" borderId="0" xfId="0" applyAlignment="1"/>
    <xf numFmtId="0" fontId="3" fillId="0" borderId="0" xfId="0" applyFont="1" applyAlignment="1"/>
    <xf numFmtId="0" fontId="8" fillId="0" borderId="0" xfId="0" applyFont="1" applyFill="1" applyBorder="1" applyAlignment="1">
      <alignment horizontal="center" vertical="center"/>
    </xf>
    <xf numFmtId="0" fontId="7" fillId="0" borderId="6" xfId="0" applyFont="1" applyBorder="1" applyAlignment="1">
      <alignment horizontal="center"/>
    </xf>
    <xf numFmtId="44" fontId="0" fillId="0" borderId="0" xfId="1" applyFont="1"/>
    <xf numFmtId="164" fontId="8" fillId="0" borderId="10" xfId="0" applyNumberFormat="1" applyFont="1" applyBorder="1" applyAlignment="1">
      <alignment horizontal="center" vertical="center"/>
    </xf>
    <xf numFmtId="2" fontId="8" fillId="0" borderId="10" xfId="0" applyNumberFormat="1" applyFont="1" applyFill="1" applyBorder="1" applyAlignment="1">
      <alignment horizontal="center" vertical="center"/>
    </xf>
    <xf numFmtId="0" fontId="10" fillId="3" borderId="9" xfId="0" applyFont="1" applyFill="1" applyBorder="1" applyAlignment="1">
      <alignment horizontal="center" vertical="center" wrapText="1"/>
    </xf>
    <xf numFmtId="164" fontId="10" fillId="3" borderId="9" xfId="0" applyNumberFormat="1" applyFont="1" applyFill="1" applyBorder="1" applyAlignment="1">
      <alignment horizontal="center" vertical="center" wrapText="1"/>
    </xf>
    <xf numFmtId="2" fontId="10" fillId="0" borderId="9" xfId="0" applyNumberFormat="1" applyFont="1" applyFill="1" applyBorder="1" applyAlignment="1">
      <alignment horizontal="center" vertical="center"/>
    </xf>
    <xf numFmtId="0" fontId="10" fillId="3" borderId="9" xfId="0" applyFont="1" applyFill="1" applyBorder="1" applyAlignment="1">
      <alignment horizontal="center" vertical="center"/>
    </xf>
    <xf numFmtId="165" fontId="10" fillId="3" borderId="9" xfId="0" applyNumberFormat="1" applyFont="1" applyFill="1" applyBorder="1" applyAlignment="1">
      <alignment horizontal="center" vertical="center" wrapText="1"/>
    </xf>
    <xf numFmtId="165" fontId="10" fillId="3" borderId="9" xfId="0" applyNumberFormat="1" applyFont="1" applyFill="1" applyBorder="1" applyAlignment="1">
      <alignment horizontal="center" vertical="center"/>
    </xf>
    <xf numFmtId="1" fontId="10" fillId="3" borderId="9" xfId="0" applyNumberFormat="1" applyFont="1" applyFill="1" applyBorder="1" applyAlignment="1">
      <alignment horizontal="center" vertical="center" wrapText="1"/>
    </xf>
    <xf numFmtId="0" fontId="10" fillId="11" borderId="9" xfId="0" applyFont="1" applyFill="1" applyBorder="1" applyAlignment="1">
      <alignment horizontal="center" vertical="center" wrapText="1"/>
    </xf>
    <xf numFmtId="0" fontId="8" fillId="0" borderId="11" xfId="0" applyFont="1" applyFill="1" applyBorder="1" applyAlignment="1">
      <alignment horizontal="center" vertical="center"/>
    </xf>
    <xf numFmtId="0" fontId="8" fillId="2" borderId="13" xfId="0" applyFont="1" applyFill="1" applyBorder="1" applyAlignment="1">
      <alignment horizontal="center" vertical="center"/>
    </xf>
    <xf numFmtId="0" fontId="8" fillId="0" borderId="13" xfId="0" applyFont="1" applyFill="1" applyBorder="1" applyAlignment="1">
      <alignment horizontal="center" vertical="center"/>
    </xf>
    <xf numFmtId="2" fontId="8" fillId="0" borderId="13" xfId="0" applyNumberFormat="1" applyFont="1" applyFill="1" applyBorder="1" applyAlignment="1">
      <alignment horizontal="center" vertical="center"/>
    </xf>
    <xf numFmtId="0" fontId="8" fillId="0" borderId="14" xfId="0" applyFont="1" applyFill="1" applyBorder="1" applyAlignment="1">
      <alignment horizontal="center" vertical="center"/>
    </xf>
    <xf numFmtId="0" fontId="8" fillId="0" borderId="12" xfId="0" applyFont="1" applyFill="1" applyBorder="1" applyAlignment="1">
      <alignment horizontal="center" vertical="center"/>
    </xf>
    <xf numFmtId="14" fontId="8" fillId="0" borderId="13" xfId="0" applyNumberFormat="1" applyFont="1" applyFill="1" applyBorder="1" applyAlignment="1">
      <alignment horizontal="center" vertical="center"/>
    </xf>
    <xf numFmtId="164" fontId="8" fillId="0" borderId="13" xfId="0" applyNumberFormat="1" applyFont="1" applyFill="1" applyBorder="1" applyAlignment="1">
      <alignment horizontal="center" vertical="center"/>
    </xf>
    <xf numFmtId="1" fontId="8" fillId="0" borderId="13" xfId="0" applyNumberFormat="1" applyFont="1" applyFill="1" applyBorder="1" applyAlignment="1">
      <alignment horizontal="center" vertical="center"/>
    </xf>
    <xf numFmtId="0" fontId="8" fillId="0" borderId="13" xfId="0" applyFont="1" applyFill="1" applyBorder="1" applyAlignment="1">
      <alignment vertical="center"/>
    </xf>
    <xf numFmtId="0" fontId="8" fillId="0" borderId="13" xfId="0" applyFont="1" applyFill="1" applyBorder="1" applyAlignment="1">
      <alignment horizontal="left" vertical="center"/>
    </xf>
    <xf numFmtId="165" fontId="8" fillId="0" borderId="13" xfId="0" applyNumberFormat="1" applyFont="1" applyFill="1" applyBorder="1" applyAlignment="1">
      <alignment horizontal="center" vertical="center"/>
    </xf>
    <xf numFmtId="3" fontId="8" fillId="0" borderId="13" xfId="4" applyNumberFormat="1" applyFont="1" applyFill="1" applyBorder="1" applyAlignment="1">
      <alignment horizontal="center" vertical="center"/>
    </xf>
    <xf numFmtId="3" fontId="8" fillId="0" borderId="13" xfId="0" applyNumberFormat="1" applyFont="1" applyFill="1" applyBorder="1" applyAlignment="1">
      <alignment horizontal="center" vertical="center"/>
    </xf>
    <xf numFmtId="44" fontId="8" fillId="0" borderId="13" xfId="1" applyFont="1" applyFill="1" applyBorder="1" applyAlignment="1">
      <alignment horizontal="center" vertical="center"/>
    </xf>
    <xf numFmtId="0" fontId="8" fillId="0" borderId="13" xfId="1" applyNumberFormat="1" applyFont="1" applyFill="1" applyBorder="1" applyAlignment="1">
      <alignment horizontal="center" vertical="center"/>
    </xf>
    <xf numFmtId="165" fontId="8" fillId="0" borderId="13" xfId="1" applyNumberFormat="1" applyFont="1" applyFill="1" applyBorder="1" applyAlignment="1">
      <alignment horizontal="center" vertical="center"/>
    </xf>
    <xf numFmtId="164" fontId="9" fillId="0" borderId="13" xfId="0" applyNumberFormat="1" applyFont="1" applyFill="1" applyBorder="1" applyAlignment="1">
      <alignment horizontal="center" vertical="center"/>
    </xf>
    <xf numFmtId="0" fontId="8" fillId="0" borderId="13" xfId="0" applyFont="1" applyFill="1" applyBorder="1" applyAlignment="1">
      <alignment horizontal="center" vertical="center" wrapText="1"/>
    </xf>
    <xf numFmtId="14" fontId="8" fillId="2" borderId="13" xfId="0" applyNumberFormat="1" applyFont="1" applyFill="1" applyBorder="1" applyAlignment="1">
      <alignment horizontal="center" vertical="center"/>
    </xf>
    <xf numFmtId="164" fontId="8" fillId="2" borderId="13" xfId="0" applyNumberFormat="1" applyFont="1" applyFill="1" applyBorder="1" applyAlignment="1">
      <alignment horizontal="center" vertical="center"/>
    </xf>
    <xf numFmtId="0" fontId="8" fillId="2" borderId="13" xfId="0" applyFont="1" applyFill="1" applyBorder="1" applyAlignment="1">
      <alignment horizontal="left" vertical="center"/>
    </xf>
    <xf numFmtId="1" fontId="8" fillId="2" borderId="13" xfId="0" applyNumberFormat="1" applyFont="1" applyFill="1" applyBorder="1" applyAlignment="1">
      <alignment horizontal="center" vertical="center"/>
    </xf>
    <xf numFmtId="0" fontId="8" fillId="4" borderId="13" xfId="0" applyFont="1" applyFill="1" applyBorder="1" applyAlignment="1">
      <alignment horizontal="center" vertical="center"/>
    </xf>
    <xf numFmtId="14" fontId="8" fillId="4" borderId="13" xfId="0" applyNumberFormat="1" applyFont="1" applyFill="1" applyBorder="1" applyAlignment="1">
      <alignment horizontal="center" vertical="center"/>
    </xf>
    <xf numFmtId="164" fontId="9" fillId="4" borderId="13" xfId="0" applyNumberFormat="1" applyFont="1" applyFill="1" applyBorder="1" applyAlignment="1">
      <alignment horizontal="center" vertical="center"/>
    </xf>
    <xf numFmtId="0" fontId="8" fillId="4" borderId="13" xfId="0" applyFont="1" applyFill="1" applyBorder="1" applyAlignment="1">
      <alignment horizontal="left" vertical="center"/>
    </xf>
    <xf numFmtId="2" fontId="8" fillId="4" borderId="13" xfId="0" applyNumberFormat="1" applyFont="1" applyFill="1" applyBorder="1" applyAlignment="1">
      <alignment horizontal="center" vertical="center"/>
    </xf>
    <xf numFmtId="1" fontId="9" fillId="0" borderId="13" xfId="0" applyNumberFormat="1" applyFont="1" applyFill="1" applyBorder="1" applyAlignment="1">
      <alignment horizontal="center" vertical="center"/>
    </xf>
    <xf numFmtId="164" fontId="9" fillId="0" borderId="13" xfId="0" applyNumberFormat="1" applyFont="1" applyBorder="1" applyAlignment="1">
      <alignment horizontal="center" vertical="center"/>
    </xf>
    <xf numFmtId="164" fontId="9" fillId="2" borderId="13" xfId="0" applyNumberFormat="1" applyFont="1" applyFill="1" applyBorder="1" applyAlignment="1">
      <alignment horizontal="center" vertical="center"/>
    </xf>
    <xf numFmtId="0" fontId="9" fillId="0" borderId="13" xfId="0" applyFont="1" applyFill="1" applyBorder="1" applyAlignment="1">
      <alignment horizontal="center" vertical="center"/>
    </xf>
    <xf numFmtId="165" fontId="8" fillId="4" borderId="13" xfId="0" applyNumberFormat="1" applyFont="1" applyFill="1" applyBorder="1" applyAlignment="1">
      <alignment horizontal="center" vertical="center"/>
    </xf>
    <xf numFmtId="1" fontId="8" fillId="4" borderId="13" xfId="0" applyNumberFormat="1" applyFont="1" applyFill="1" applyBorder="1" applyAlignment="1">
      <alignment horizontal="center" vertical="center"/>
    </xf>
    <xf numFmtId="0" fontId="9" fillId="0" borderId="13" xfId="0" applyFont="1" applyFill="1" applyBorder="1" applyAlignment="1">
      <alignment horizontal="left" vertical="center"/>
    </xf>
    <xf numFmtId="0" fontId="8" fillId="5" borderId="13" xfId="0" applyFont="1" applyFill="1" applyBorder="1" applyAlignment="1">
      <alignment horizontal="center" vertical="center"/>
    </xf>
    <xf numFmtId="14" fontId="8" fillId="5" borderId="13" xfId="0" applyNumberFormat="1" applyFont="1" applyFill="1" applyBorder="1" applyAlignment="1">
      <alignment horizontal="center" vertical="center"/>
    </xf>
    <xf numFmtId="164" fontId="9" fillId="5" borderId="13" xfId="0" applyNumberFormat="1" applyFont="1" applyFill="1" applyBorder="1" applyAlignment="1">
      <alignment horizontal="center" vertical="center"/>
    </xf>
    <xf numFmtId="2" fontId="8" fillId="5" borderId="13" xfId="0" applyNumberFormat="1" applyFont="1" applyFill="1" applyBorder="1" applyAlignment="1">
      <alignment horizontal="center" vertical="center"/>
    </xf>
    <xf numFmtId="0" fontId="8" fillId="0" borderId="13" xfId="0" applyFont="1" applyFill="1" applyBorder="1" applyAlignment="1">
      <alignment horizontal="right" vertical="center"/>
    </xf>
    <xf numFmtId="165" fontId="9" fillId="0" borderId="13" xfId="0" applyNumberFormat="1" applyFont="1" applyFill="1" applyBorder="1" applyAlignment="1">
      <alignment horizontal="center" vertical="center"/>
    </xf>
    <xf numFmtId="0" fontId="8" fillId="11" borderId="13" xfId="0" applyFont="1" applyFill="1" applyBorder="1" applyAlignment="1">
      <alignment horizontal="center" vertical="center"/>
    </xf>
    <xf numFmtId="164" fontId="8" fillId="5" borderId="13" xfId="0" applyNumberFormat="1" applyFont="1" applyFill="1" applyBorder="1" applyAlignment="1">
      <alignment horizontal="center" vertical="center"/>
    </xf>
    <xf numFmtId="0" fontId="8" fillId="5" borderId="13" xfId="0" applyFont="1" applyFill="1" applyBorder="1" applyAlignment="1">
      <alignment horizontal="left" vertical="center"/>
    </xf>
    <xf numFmtId="0" fontId="8" fillId="5" borderId="13" xfId="0" applyFont="1" applyFill="1" applyBorder="1" applyAlignment="1">
      <alignment horizontal="center" vertical="center" wrapText="1"/>
    </xf>
    <xf numFmtId="1" fontId="8" fillId="5" borderId="13" xfId="0" applyNumberFormat="1" applyFont="1" applyFill="1" applyBorder="1" applyAlignment="1">
      <alignment horizontal="center" vertical="center"/>
    </xf>
    <xf numFmtId="165" fontId="8" fillId="5" borderId="13" xfId="0" applyNumberFormat="1" applyFont="1" applyFill="1" applyBorder="1" applyAlignment="1">
      <alignment horizontal="center" vertical="center"/>
    </xf>
    <xf numFmtId="164" fontId="8" fillId="0" borderId="13" xfId="0" applyNumberFormat="1" applyFont="1" applyBorder="1" applyAlignment="1">
      <alignment horizontal="center" vertical="center"/>
    </xf>
    <xf numFmtId="167" fontId="8" fillId="0" borderId="13" xfId="0" applyNumberFormat="1" applyFont="1" applyFill="1" applyBorder="1" applyAlignment="1">
      <alignment horizontal="center" vertical="center"/>
    </xf>
    <xf numFmtId="3" fontId="8" fillId="4" borderId="13" xfId="0" applyNumberFormat="1" applyFont="1" applyFill="1" applyBorder="1" applyAlignment="1">
      <alignment horizontal="center" vertical="center"/>
    </xf>
    <xf numFmtId="165" fontId="8" fillId="0" borderId="13" xfId="0" applyNumberFormat="1" applyFont="1" applyFill="1" applyBorder="1" applyAlignment="1">
      <alignment vertical="center"/>
    </xf>
    <xf numFmtId="0" fontId="8" fillId="0" borderId="3" xfId="0" applyFont="1" applyFill="1" applyBorder="1" applyAlignment="1">
      <alignment horizontal="center" vertical="center"/>
    </xf>
    <xf numFmtId="0" fontId="8" fillId="0" borderId="13" xfId="2" applyFont="1" applyFill="1" applyBorder="1" applyAlignment="1">
      <alignment horizontal="left" vertical="center" wrapText="1"/>
    </xf>
    <xf numFmtId="0" fontId="8" fillId="5" borderId="13" xfId="2" applyFont="1" applyFill="1" applyBorder="1" applyAlignment="1">
      <alignment horizontal="left" vertical="center" wrapText="1"/>
    </xf>
    <xf numFmtId="0" fontId="8" fillId="0" borderId="13" xfId="0" applyFont="1" applyFill="1" applyBorder="1" applyAlignment="1">
      <alignment horizontal="left" vertical="center" wrapText="1"/>
    </xf>
    <xf numFmtId="164" fontId="8" fillId="4" borderId="13" xfId="0" applyNumberFormat="1" applyFont="1" applyFill="1" applyBorder="1" applyAlignment="1">
      <alignment horizontal="center" vertical="center"/>
    </xf>
    <xf numFmtId="3" fontId="8" fillId="6" borderId="13" xfId="0" applyNumberFormat="1" applyFont="1" applyFill="1" applyBorder="1" applyAlignment="1">
      <alignment horizontal="center" vertical="center"/>
    </xf>
    <xf numFmtId="2" fontId="8" fillId="6" borderId="13" xfId="0" applyNumberFormat="1" applyFont="1" applyFill="1" applyBorder="1" applyAlignment="1">
      <alignment horizontal="center" vertical="center"/>
    </xf>
    <xf numFmtId="165" fontId="8" fillId="2" borderId="13" xfId="0" applyNumberFormat="1" applyFont="1" applyFill="1" applyBorder="1" applyAlignment="1">
      <alignment horizontal="center" vertical="center"/>
    </xf>
    <xf numFmtId="3" fontId="8" fillId="2" borderId="13" xfId="0" applyNumberFormat="1" applyFont="1" applyFill="1" applyBorder="1" applyAlignment="1">
      <alignment horizontal="center" vertical="center"/>
    </xf>
    <xf numFmtId="166" fontId="8" fillId="0" borderId="13" xfId="0" applyNumberFormat="1" applyFont="1" applyFill="1" applyBorder="1" applyAlignment="1">
      <alignment vertical="center"/>
    </xf>
    <xf numFmtId="0" fontId="9" fillId="0" borderId="13" xfId="0" applyFont="1" applyFill="1" applyBorder="1" applyAlignment="1">
      <alignment horizontal="left" vertical="center" wrapText="1"/>
    </xf>
    <xf numFmtId="0" fontId="8" fillId="0" borderId="10" xfId="0" applyFont="1" applyBorder="1" applyAlignment="1">
      <alignment horizontal="center" vertical="center"/>
    </xf>
    <xf numFmtId="0" fontId="8" fillId="0" borderId="10" xfId="0" applyFont="1" applyBorder="1" applyAlignment="1">
      <alignment horizontal="left" vertical="center"/>
    </xf>
    <xf numFmtId="2" fontId="8" fillId="0" borderId="10" xfId="0" applyNumberFormat="1" applyFont="1" applyBorder="1" applyAlignment="1">
      <alignment horizontal="center" vertical="center"/>
    </xf>
    <xf numFmtId="165" fontId="8" fillId="0" borderId="10" xfId="0" applyNumberFormat="1" applyFont="1" applyBorder="1" applyAlignment="1">
      <alignment horizontal="center" vertical="center"/>
    </xf>
    <xf numFmtId="1" fontId="8" fillId="0" borderId="10" xfId="0" applyNumberFormat="1" applyFont="1" applyBorder="1" applyAlignment="1">
      <alignment horizontal="center" vertical="center"/>
    </xf>
    <xf numFmtId="0" fontId="10" fillId="0" borderId="9" xfId="0" applyFont="1" applyBorder="1" applyAlignment="1">
      <alignment horizontal="center" vertical="center" wrapText="1"/>
    </xf>
    <xf numFmtId="0" fontId="10" fillId="0" borderId="9" xfId="0" applyFont="1" applyBorder="1" applyAlignment="1">
      <alignment horizontal="center" vertical="center"/>
    </xf>
    <xf numFmtId="164" fontId="10" fillId="0" borderId="9" xfId="0" applyNumberFormat="1" applyFont="1" applyBorder="1" applyAlignment="1">
      <alignment horizontal="center" vertical="center" wrapText="1"/>
    </xf>
    <xf numFmtId="2" fontId="10" fillId="0" borderId="9" xfId="0" applyNumberFormat="1" applyFont="1" applyBorder="1" applyAlignment="1">
      <alignment horizontal="center" vertical="center"/>
    </xf>
    <xf numFmtId="1" fontId="10" fillId="0" borderId="9" xfId="0" applyNumberFormat="1" applyFont="1" applyBorder="1" applyAlignment="1">
      <alignment horizontal="center" vertical="center" wrapText="1"/>
    </xf>
    <xf numFmtId="4" fontId="10" fillId="0" borderId="9" xfId="0" applyNumberFormat="1" applyFont="1" applyBorder="1" applyAlignment="1">
      <alignment horizontal="center" vertical="center" wrapText="1"/>
    </xf>
    <xf numFmtId="0" fontId="8" fillId="0" borderId="9" xfId="0" applyFont="1" applyBorder="1" applyAlignment="1">
      <alignment horizontal="center" vertical="center"/>
    </xf>
    <xf numFmtId="0" fontId="8" fillId="0" borderId="13" xfId="0" applyFont="1" applyBorder="1" applyAlignment="1">
      <alignment horizontal="center" vertical="center"/>
    </xf>
    <xf numFmtId="14" fontId="8" fillId="0" borderId="13" xfId="0" applyNumberFormat="1" applyFont="1" applyBorder="1" applyAlignment="1">
      <alignment horizontal="center" vertical="center"/>
    </xf>
    <xf numFmtId="1" fontId="8" fillId="0" borderId="13" xfId="0" applyNumberFormat="1" applyFont="1" applyBorder="1" applyAlignment="1">
      <alignment horizontal="center" vertical="center"/>
    </xf>
    <xf numFmtId="0" fontId="8" fillId="0" borderId="13" xfId="0" applyFont="1" applyBorder="1" applyAlignment="1">
      <alignment horizontal="left" vertical="center"/>
    </xf>
    <xf numFmtId="165" fontId="8" fillId="0" borderId="13" xfId="0" applyNumberFormat="1" applyFont="1" applyBorder="1" applyAlignment="1">
      <alignment horizontal="center" vertical="center"/>
    </xf>
    <xf numFmtId="3" fontId="8" fillId="0" borderId="13" xfId="0" applyNumberFormat="1" applyFont="1" applyBorder="1" applyAlignment="1">
      <alignment horizontal="center" vertical="center"/>
    </xf>
    <xf numFmtId="2" fontId="8" fillId="0" borderId="13" xfId="0" applyNumberFormat="1" applyFont="1" applyBorder="1" applyAlignment="1">
      <alignment horizontal="center" vertical="center"/>
    </xf>
    <xf numFmtId="1" fontId="9" fillId="0" borderId="13" xfId="0" applyNumberFormat="1" applyFont="1" applyBorder="1" applyAlignment="1">
      <alignment horizontal="center" vertical="center"/>
    </xf>
    <xf numFmtId="0" fontId="8" fillId="0" borderId="13" xfId="0" applyFont="1" applyBorder="1" applyAlignment="1">
      <alignment horizontal="center" vertical="center" wrapText="1"/>
    </xf>
    <xf numFmtId="166" fontId="8" fillId="0" borderId="13" xfId="0" applyNumberFormat="1" applyFont="1" applyBorder="1" applyAlignment="1">
      <alignment vertical="center"/>
    </xf>
    <xf numFmtId="0" fontId="9" fillId="0" borderId="13" xfId="0" applyFont="1" applyBorder="1" applyAlignment="1">
      <alignment horizontal="left" vertical="center" wrapText="1"/>
    </xf>
    <xf numFmtId="167" fontId="8" fillId="0" borderId="13" xfId="0" applyNumberFormat="1" applyFont="1" applyBorder="1" applyAlignment="1">
      <alignment horizontal="center" vertical="center"/>
    </xf>
    <xf numFmtId="0" fontId="8" fillId="0" borderId="13" xfId="0" applyFont="1" applyBorder="1" applyAlignment="1">
      <alignment horizontal="left" vertical="center" wrapText="1"/>
    </xf>
    <xf numFmtId="0" fontId="3" fillId="0" borderId="6" xfId="0" applyFont="1" applyBorder="1" applyAlignment="1">
      <alignment horizontal="center"/>
    </xf>
    <xf numFmtId="0" fontId="0" fillId="0" borderId="6" xfId="0" applyBorder="1" applyAlignment="1">
      <alignment horizontal="center"/>
    </xf>
    <xf numFmtId="44" fontId="7" fillId="0" borderId="7" xfId="1" applyFont="1" applyBorder="1" applyAlignment="1">
      <alignment horizontal="center"/>
    </xf>
    <xf numFmtId="0" fontId="0" fillId="0" borderId="1" xfId="0" applyBorder="1" applyAlignment="1">
      <alignment horizontal="center"/>
    </xf>
    <xf numFmtId="44" fontId="0" fillId="0" borderId="15" xfId="1" applyFont="1" applyBorder="1"/>
    <xf numFmtId="8" fontId="0" fillId="0" borderId="0" xfId="0" applyNumberFormat="1" applyAlignment="1">
      <alignment horizontal="center"/>
    </xf>
    <xf numFmtId="0" fontId="8" fillId="0" borderId="10" xfId="0" applyFont="1" applyBorder="1" applyAlignment="1">
      <alignment horizontal="left" vertical="center" wrapText="1"/>
    </xf>
    <xf numFmtId="3" fontId="8" fillId="0" borderId="10" xfId="0" applyNumberFormat="1" applyFont="1" applyFill="1" applyBorder="1" applyAlignment="1">
      <alignment horizontal="center" vertical="center"/>
    </xf>
    <xf numFmtId="3" fontId="10" fillId="0" borderId="9" xfId="0" applyNumberFormat="1" applyFont="1" applyFill="1" applyBorder="1" applyAlignment="1">
      <alignment horizontal="center" vertical="center" wrapText="1"/>
    </xf>
    <xf numFmtId="1" fontId="9" fillId="0" borderId="13" xfId="0" applyNumberFormat="1" applyFont="1" applyBorder="1" applyAlignment="1">
      <alignment horizontal="center"/>
    </xf>
    <xf numFmtId="0" fontId="9" fillId="5" borderId="13" xfId="0" applyFont="1" applyFill="1" applyBorder="1" applyAlignment="1">
      <alignment horizontal="left"/>
    </xf>
    <xf numFmtId="0" fontId="9" fillId="4" borderId="13" xfId="0" applyFont="1" applyFill="1" applyBorder="1" applyAlignment="1">
      <alignment horizontal="left"/>
    </xf>
    <xf numFmtId="1" fontId="9" fillId="5" borderId="13" xfId="0" applyNumberFormat="1" applyFont="1" applyFill="1" applyBorder="1" applyAlignment="1">
      <alignment horizontal="center"/>
    </xf>
    <xf numFmtId="0" fontId="9" fillId="5" borderId="13" xfId="0" applyFont="1" applyFill="1" applyBorder="1" applyAlignment="1">
      <alignment horizontal="center"/>
    </xf>
    <xf numFmtId="0" fontId="9" fillId="0" borderId="13" xfId="0" applyFont="1" applyBorder="1" applyAlignment="1">
      <alignment horizontal="center"/>
    </xf>
    <xf numFmtId="166" fontId="9" fillId="0" borderId="13" xfId="0" applyNumberFormat="1" applyFont="1" applyBorder="1" applyAlignment="1">
      <alignment horizontal="center"/>
    </xf>
    <xf numFmtId="0" fontId="9" fillId="0" borderId="13" xfId="0" applyFont="1" applyBorder="1" applyAlignment="1">
      <alignment horizontal="left"/>
    </xf>
    <xf numFmtId="3" fontId="9" fillId="0" borderId="13" xfId="0" applyNumberFormat="1" applyFont="1" applyBorder="1" applyAlignment="1">
      <alignment horizontal="center"/>
    </xf>
    <xf numFmtId="3" fontId="9" fillId="6" borderId="13" xfId="0" applyNumberFormat="1" applyFont="1" applyFill="1" applyBorder="1" applyAlignment="1">
      <alignment horizontal="center"/>
    </xf>
    <xf numFmtId="0" fontId="8" fillId="0" borderId="13" xfId="0" applyFont="1" applyBorder="1" applyAlignment="1">
      <alignment horizontal="left"/>
    </xf>
    <xf numFmtId="1" fontId="8" fillId="0" borderId="13" xfId="0" applyNumberFormat="1" applyFont="1" applyBorder="1" applyAlignment="1">
      <alignment horizontal="center"/>
    </xf>
    <xf numFmtId="0" fontId="8" fillId="0" borderId="13" xfId="0" applyFont="1" applyBorder="1" applyAlignment="1">
      <alignment horizontal="center"/>
    </xf>
    <xf numFmtId="166" fontId="8" fillId="0" borderId="13" xfId="0" applyNumberFormat="1" applyFont="1" applyBorder="1" applyAlignment="1">
      <alignment horizontal="center"/>
    </xf>
    <xf numFmtId="3" fontId="8" fillId="0" borderId="13" xfId="0" applyNumberFormat="1" applyFont="1" applyBorder="1" applyAlignment="1">
      <alignment horizontal="center"/>
    </xf>
    <xf numFmtId="3" fontId="8" fillId="6" borderId="13" xfId="0" applyNumberFormat="1" applyFont="1" applyFill="1" applyBorder="1" applyAlignment="1">
      <alignment horizontal="center"/>
    </xf>
    <xf numFmtId="0" fontId="9" fillId="2" borderId="13" xfId="0" applyFont="1" applyFill="1" applyBorder="1" applyAlignment="1">
      <alignment horizontal="center"/>
    </xf>
    <xf numFmtId="0" fontId="9" fillId="2" borderId="13" xfId="0" applyFont="1" applyFill="1" applyBorder="1" applyAlignment="1">
      <alignment horizontal="left"/>
    </xf>
    <xf numFmtId="1" fontId="9" fillId="2" borderId="13" xfId="0" applyNumberFormat="1" applyFont="1" applyFill="1" applyBorder="1" applyAlignment="1">
      <alignment horizontal="center"/>
    </xf>
    <xf numFmtId="0" fontId="8" fillId="2" borderId="13" xfId="0" applyFont="1" applyFill="1" applyBorder="1" applyAlignment="1">
      <alignment horizontal="left"/>
    </xf>
    <xf numFmtId="1" fontId="8" fillId="2" borderId="13" xfId="0" applyNumberFormat="1" applyFont="1" applyFill="1" applyBorder="1" applyAlignment="1">
      <alignment horizontal="center"/>
    </xf>
    <xf numFmtId="0" fontId="8" fillId="2" borderId="13" xfId="0" applyFont="1" applyFill="1" applyBorder="1" applyAlignment="1">
      <alignment horizontal="center"/>
    </xf>
    <xf numFmtId="0" fontId="8" fillId="4" borderId="13" xfId="0" applyFont="1" applyFill="1" applyBorder="1" applyAlignment="1">
      <alignment horizontal="left" vertical="center" wrapText="1"/>
    </xf>
    <xf numFmtId="0" fontId="11" fillId="0" borderId="13" xfId="0" applyFont="1" applyFill="1" applyBorder="1" applyAlignment="1">
      <alignment horizontal="center"/>
    </xf>
    <xf numFmtId="166" fontId="9" fillId="0" borderId="13" xfId="0" applyNumberFormat="1" applyFont="1" applyFill="1" applyBorder="1" applyAlignment="1">
      <alignment vertical="center"/>
    </xf>
    <xf numFmtId="0" fontId="9" fillId="0" borderId="13" xfId="0" applyFont="1" applyFill="1" applyBorder="1" applyAlignment="1">
      <alignment horizontal="center"/>
    </xf>
    <xf numFmtId="0" fontId="8" fillId="0" borderId="13" xfId="0" applyFont="1" applyFill="1" applyBorder="1" applyAlignment="1">
      <alignment horizontal="left"/>
    </xf>
    <xf numFmtId="1" fontId="8" fillId="0" borderId="13" xfId="0" applyNumberFormat="1" applyFont="1" applyFill="1" applyBorder="1" applyAlignment="1">
      <alignment horizontal="center"/>
    </xf>
    <xf numFmtId="0" fontId="8" fillId="0" borderId="13" xfId="0" applyFont="1" applyFill="1" applyBorder="1" applyAlignment="1">
      <alignment horizontal="center"/>
    </xf>
    <xf numFmtId="0" fontId="9" fillId="2" borderId="13" xfId="0" applyFont="1" applyFill="1" applyBorder="1" applyAlignment="1">
      <alignment horizontal="left" vertical="center" wrapText="1"/>
    </xf>
    <xf numFmtId="0" fontId="9" fillId="5" borderId="13" xfId="0" applyFont="1" applyFill="1" applyBorder="1" applyAlignment="1">
      <alignment horizontal="left" vertical="center"/>
    </xf>
    <xf numFmtId="0" fontId="9" fillId="5" borderId="13" xfId="0" applyFont="1" applyFill="1" applyBorder="1" applyAlignment="1">
      <alignment horizontal="center" vertical="center"/>
    </xf>
    <xf numFmtId="0" fontId="8" fillId="2" borderId="13" xfId="2" applyFont="1" applyFill="1" applyBorder="1" applyAlignment="1">
      <alignment horizontal="left" wrapText="1"/>
    </xf>
    <xf numFmtId="1" fontId="8" fillId="2" borderId="13" xfId="2" applyNumberFormat="1" applyFont="1" applyFill="1" applyBorder="1" applyAlignment="1">
      <alignment horizontal="center" wrapText="1"/>
    </xf>
    <xf numFmtId="0" fontId="9" fillId="0" borderId="13" xfId="0" applyFont="1" applyFill="1" applyBorder="1" applyAlignment="1">
      <alignment horizontal="left"/>
    </xf>
    <xf numFmtId="44" fontId="0" fillId="0" borderId="0" xfId="1" applyFont="1" applyBorder="1"/>
    <xf numFmtId="44" fontId="0" fillId="0" borderId="1" xfId="1" applyFont="1" applyBorder="1" applyAlignment="1">
      <alignment horizontal="center"/>
    </xf>
    <xf numFmtId="44" fontId="0" fillId="0" borderId="1" xfId="0" applyNumberFormat="1" applyBorder="1" applyAlignment="1">
      <alignment horizontal="center"/>
    </xf>
    <xf numFmtId="44" fontId="0" fillId="0" borderId="0" xfId="0" applyNumberFormat="1" applyAlignment="1">
      <alignment horizontal="center"/>
    </xf>
    <xf numFmtId="44" fontId="0" fillId="0" borderId="0" xfId="1" applyFont="1" applyFill="1" applyBorder="1"/>
    <xf numFmtId="44" fontId="0" fillId="0" borderId="0" xfId="1" applyFont="1" applyFill="1"/>
    <xf numFmtId="1" fontId="9" fillId="0" borderId="13" xfId="0" applyNumberFormat="1" applyFont="1" applyFill="1" applyBorder="1" applyAlignment="1">
      <alignment horizontal="center"/>
    </xf>
    <xf numFmtId="166" fontId="9" fillId="0" borderId="13" xfId="0" applyNumberFormat="1" applyFont="1" applyFill="1" applyBorder="1" applyAlignment="1">
      <alignment horizontal="center"/>
    </xf>
    <xf numFmtId="3" fontId="9" fillId="0" borderId="13" xfId="0" applyNumberFormat="1" applyFont="1" applyFill="1" applyBorder="1" applyAlignment="1">
      <alignment horizontal="center"/>
    </xf>
    <xf numFmtId="1" fontId="8" fillId="0" borderId="13" xfId="3" applyNumberFormat="1" applyFont="1" applyBorder="1" applyAlignment="1">
      <alignment horizontal="center" wrapText="1"/>
    </xf>
    <xf numFmtId="0" fontId="8" fillId="0" borderId="10" xfId="0" applyFont="1" applyFill="1" applyBorder="1" applyAlignment="1">
      <alignment horizontal="center" vertical="center"/>
    </xf>
    <xf numFmtId="14" fontId="8" fillId="0" borderId="10" xfId="0" applyNumberFormat="1" applyFont="1" applyFill="1" applyBorder="1" applyAlignment="1">
      <alignment horizontal="center" vertical="center"/>
    </xf>
    <xf numFmtId="164" fontId="8" fillId="0" borderId="10" xfId="0" applyNumberFormat="1" applyFont="1" applyFill="1" applyBorder="1" applyAlignment="1">
      <alignment horizontal="center" vertical="center"/>
    </xf>
    <xf numFmtId="0" fontId="8" fillId="0" borderId="10" xfId="0" applyFont="1" applyFill="1" applyBorder="1" applyAlignment="1">
      <alignment horizontal="left" vertical="center"/>
    </xf>
    <xf numFmtId="1" fontId="8" fillId="0" borderId="10" xfId="0" applyNumberFormat="1" applyFont="1" applyBorder="1" applyAlignment="1">
      <alignment horizontal="center"/>
    </xf>
    <xf numFmtId="1" fontId="8" fillId="0" borderId="10" xfId="0" applyNumberFormat="1" applyFont="1" applyFill="1" applyBorder="1" applyAlignment="1">
      <alignment horizontal="center" vertical="center"/>
    </xf>
    <xf numFmtId="165" fontId="8" fillId="0" borderId="10" xfId="0" applyNumberFormat="1" applyFont="1" applyFill="1" applyBorder="1" applyAlignment="1">
      <alignment horizontal="center" vertical="center"/>
    </xf>
    <xf numFmtId="164" fontId="8" fillId="0" borderId="11" xfId="0" applyNumberFormat="1" applyFont="1" applyFill="1" applyBorder="1" applyAlignment="1">
      <alignment horizontal="center" vertical="center"/>
    </xf>
    <xf numFmtId="0" fontId="8" fillId="0" borderId="11" xfId="0" applyFont="1" applyFill="1" applyBorder="1" applyAlignment="1">
      <alignment horizontal="left" vertical="center"/>
    </xf>
    <xf numFmtId="2" fontId="8" fillId="0" borderId="11" xfId="0" applyNumberFormat="1" applyFont="1" applyFill="1" applyBorder="1" applyAlignment="1">
      <alignment horizontal="center" vertical="center"/>
    </xf>
    <xf numFmtId="165" fontId="8" fillId="0" borderId="11" xfId="0" applyNumberFormat="1" applyFont="1" applyFill="1" applyBorder="1" applyAlignment="1">
      <alignment horizontal="center" vertical="center"/>
    </xf>
    <xf numFmtId="1" fontId="8" fillId="0" borderId="11" xfId="0" applyNumberFormat="1" applyFont="1" applyFill="1" applyBorder="1" applyAlignment="1">
      <alignment horizontal="center" vertical="center"/>
    </xf>
    <xf numFmtId="2" fontId="8" fillId="2" borderId="13" xfId="0" applyNumberFormat="1" applyFont="1" applyFill="1" applyBorder="1" applyAlignment="1">
      <alignment horizontal="center" vertical="center"/>
    </xf>
    <xf numFmtId="166" fontId="9" fillId="2" borderId="13" xfId="0" applyNumberFormat="1" applyFont="1" applyFill="1" applyBorder="1" applyAlignment="1">
      <alignment horizontal="center"/>
    </xf>
    <xf numFmtId="3" fontId="9" fillId="2" borderId="13" xfId="0" applyNumberFormat="1" applyFont="1" applyFill="1" applyBorder="1" applyAlignment="1">
      <alignment horizontal="center"/>
    </xf>
    <xf numFmtId="166" fontId="8" fillId="2" borderId="13" xfId="0" applyNumberFormat="1" applyFont="1" applyFill="1" applyBorder="1" applyAlignment="1">
      <alignment horizontal="center"/>
    </xf>
    <xf numFmtId="3" fontId="8" fillId="2" borderId="13" xfId="0" applyNumberFormat="1" applyFont="1" applyFill="1" applyBorder="1" applyAlignment="1">
      <alignment horizontal="center"/>
    </xf>
    <xf numFmtId="0" fontId="9" fillId="2" borderId="13" xfId="0" applyFont="1" applyFill="1" applyBorder="1" applyAlignment="1">
      <alignment horizontal="left" vertical="center"/>
    </xf>
    <xf numFmtId="0" fontId="8" fillId="12" borderId="13" xfId="0" applyFont="1" applyFill="1" applyBorder="1" applyAlignment="1">
      <alignment horizontal="center" vertical="center"/>
    </xf>
    <xf numFmtId="1" fontId="9" fillId="2" borderId="13" xfId="0" applyNumberFormat="1" applyFont="1" applyFill="1" applyBorder="1" applyAlignment="1">
      <alignment horizontal="center" vertical="center"/>
    </xf>
    <xf numFmtId="0" fontId="11" fillId="2" borderId="13" xfId="0" applyFont="1" applyFill="1" applyBorder="1" applyAlignment="1">
      <alignment horizontal="center"/>
    </xf>
    <xf numFmtId="0" fontId="8" fillId="2" borderId="13" xfId="2" applyFont="1" applyFill="1" applyBorder="1" applyAlignment="1">
      <alignment horizontal="left" vertical="center" wrapText="1"/>
    </xf>
    <xf numFmtId="0" fontId="8" fillId="2" borderId="13" xfId="0" applyFont="1" applyFill="1" applyBorder="1" applyAlignment="1">
      <alignment horizontal="center" vertical="center" wrapText="1"/>
    </xf>
    <xf numFmtId="0" fontId="9" fillId="2" borderId="13" xfId="0" applyFont="1" applyFill="1" applyBorder="1" applyAlignment="1">
      <alignment horizontal="center" vertical="center"/>
    </xf>
    <xf numFmtId="0" fontId="8" fillId="2" borderId="13" xfId="0" applyFont="1" applyFill="1" applyBorder="1" applyAlignment="1">
      <alignment horizontal="left" vertical="center" wrapText="1"/>
    </xf>
    <xf numFmtId="166" fontId="8" fillId="2" borderId="13" xfId="0" applyNumberFormat="1" applyFont="1" applyFill="1" applyBorder="1" applyAlignment="1">
      <alignment vertical="center"/>
    </xf>
    <xf numFmtId="3" fontId="8" fillId="2" borderId="13" xfId="4" applyNumberFormat="1" applyFont="1" applyFill="1" applyBorder="1" applyAlignment="1">
      <alignment horizontal="center" vertical="center"/>
    </xf>
    <xf numFmtId="44" fontId="0" fillId="0" borderId="8" xfId="1" applyFont="1" applyFill="1" applyBorder="1"/>
    <xf numFmtId="44" fontId="7" fillId="0" borderId="6" xfId="1" applyFont="1" applyBorder="1" applyAlignment="1">
      <alignment horizontal="center"/>
    </xf>
    <xf numFmtId="0" fontId="0" fillId="0" borderId="0" xfId="0" applyAlignment="1">
      <alignment horizontal="center"/>
    </xf>
    <xf numFmtId="3" fontId="8" fillId="0" borderId="10" xfId="0" applyNumberFormat="1" applyFont="1" applyBorder="1" applyAlignment="1">
      <alignment horizontal="center" vertical="center"/>
    </xf>
    <xf numFmtId="3" fontId="10" fillId="0" borderId="9" xfId="0" applyNumberFormat="1" applyFont="1" applyBorder="1" applyAlignment="1">
      <alignment horizontal="center" vertical="center" wrapText="1"/>
    </xf>
    <xf numFmtId="0" fontId="8" fillId="0" borderId="12" xfId="0" applyFont="1" applyBorder="1" applyAlignment="1">
      <alignment horizontal="center" vertical="center"/>
    </xf>
    <xf numFmtId="0" fontId="8" fillId="0" borderId="14" xfId="0" applyFont="1" applyBorder="1" applyAlignment="1">
      <alignment horizontal="center" vertical="center"/>
    </xf>
    <xf numFmtId="166" fontId="9" fillId="0" borderId="13" xfId="0" applyNumberFormat="1" applyFont="1" applyBorder="1" applyAlignment="1">
      <alignment vertical="center"/>
    </xf>
    <xf numFmtId="3" fontId="8" fillId="0" borderId="13" xfId="4" applyNumberFormat="1" applyFont="1" applyBorder="1" applyAlignment="1">
      <alignment horizontal="center" vertical="center"/>
    </xf>
    <xf numFmtId="0" fontId="9" fillId="0" borderId="13" xfId="0" applyFont="1" applyBorder="1" applyAlignment="1">
      <alignment horizontal="left" vertical="center"/>
    </xf>
    <xf numFmtId="0" fontId="9" fillId="0" borderId="13" xfId="0" applyFont="1" applyBorder="1" applyAlignment="1">
      <alignment horizontal="center" vertical="center"/>
    </xf>
    <xf numFmtId="0" fontId="8" fillId="0" borderId="13" xfId="0" applyFont="1" applyBorder="1" applyAlignment="1">
      <alignment horizontal="right" vertical="center"/>
    </xf>
    <xf numFmtId="1" fontId="8" fillId="2" borderId="13" xfId="3" applyNumberFormat="1" applyFont="1" applyFill="1" applyBorder="1" applyAlignment="1">
      <alignment horizontal="center" wrapText="1"/>
    </xf>
    <xf numFmtId="14" fontId="8" fillId="0" borderId="10" xfId="0" applyNumberFormat="1" applyFont="1" applyBorder="1" applyAlignment="1">
      <alignment horizontal="center" vertical="center"/>
    </xf>
    <xf numFmtId="0" fontId="8" fillId="0" borderId="13" xfId="2" applyFont="1" applyBorder="1" applyAlignment="1">
      <alignment horizontal="left" vertical="center" wrapText="1"/>
    </xf>
    <xf numFmtId="0" fontId="8" fillId="0" borderId="3" xfId="0" applyFont="1" applyBorder="1" applyAlignment="1">
      <alignment horizontal="center" vertical="center"/>
    </xf>
    <xf numFmtId="0" fontId="8" fillId="0" borderId="0" xfId="0" applyFont="1" applyAlignment="1">
      <alignment horizontal="center" vertical="center"/>
    </xf>
    <xf numFmtId="165" fontId="9" fillId="0" borderId="13" xfId="0" applyNumberFormat="1" applyFont="1" applyBorder="1" applyAlignment="1">
      <alignment horizontal="center" vertical="center"/>
    </xf>
    <xf numFmtId="0" fontId="8" fillId="0" borderId="13" xfId="0" applyFont="1" applyBorder="1" applyAlignment="1">
      <alignment vertical="center"/>
    </xf>
    <xf numFmtId="165" fontId="8" fillId="0" borderId="13" xfId="0" applyNumberFormat="1" applyFont="1" applyBorder="1" applyAlignment="1">
      <alignment vertical="center"/>
    </xf>
    <xf numFmtId="0" fontId="8" fillId="13" borderId="13" xfId="0" applyFont="1" applyFill="1" applyBorder="1" applyAlignment="1">
      <alignment horizontal="center" vertical="center"/>
    </xf>
    <xf numFmtId="0" fontId="8" fillId="0" borderId="13" xfId="2" applyFont="1" applyBorder="1" applyAlignment="1">
      <alignment horizontal="left" wrapText="1"/>
    </xf>
    <xf numFmtId="0" fontId="8" fillId="0" borderId="11" xfId="0" applyFont="1" applyBorder="1" applyAlignment="1">
      <alignment horizontal="center" vertical="center"/>
    </xf>
    <xf numFmtId="164" fontId="8" fillId="0" borderId="11" xfId="0" applyNumberFormat="1" applyFont="1" applyBorder="1" applyAlignment="1">
      <alignment horizontal="center" vertical="center"/>
    </xf>
    <xf numFmtId="0" fontId="8" fillId="0" borderId="11" xfId="0" applyFont="1" applyBorder="1" applyAlignment="1">
      <alignment horizontal="left" vertical="center"/>
    </xf>
    <xf numFmtId="2" fontId="8" fillId="0" borderId="11" xfId="0" applyNumberFormat="1" applyFont="1" applyBorder="1" applyAlignment="1">
      <alignment horizontal="center" vertical="center"/>
    </xf>
    <xf numFmtId="165" fontId="8" fillId="0" borderId="11" xfId="0" applyNumberFormat="1" applyFont="1" applyBorder="1" applyAlignment="1">
      <alignment horizontal="center" vertical="center"/>
    </xf>
    <xf numFmtId="1" fontId="8" fillId="0" borderId="11" xfId="0" applyNumberFormat="1" applyFont="1" applyBorder="1" applyAlignment="1">
      <alignment horizontal="center" vertical="center"/>
    </xf>
    <xf numFmtId="0" fontId="0" fillId="2" borderId="15" xfId="0" applyFill="1" applyBorder="1"/>
    <xf numFmtId="0" fontId="0" fillId="2" borderId="0" xfId="0" applyFill="1" applyAlignment="1">
      <alignment horizontal="center"/>
    </xf>
    <xf numFmtId="4" fontId="0" fillId="0" borderId="0" xfId="0" applyNumberFormat="1"/>
    <xf numFmtId="0" fontId="0" fillId="12" borderId="0" xfId="0" applyFill="1"/>
    <xf numFmtId="44" fontId="7" fillId="0" borderId="6" xfId="1" applyFont="1" applyBorder="1" applyAlignment="1">
      <alignment horizontal="center"/>
    </xf>
    <xf numFmtId="0" fontId="0" fillId="0" borderId="0" xfId="0" applyAlignment="1">
      <alignment horizontal="center"/>
    </xf>
    <xf numFmtId="0" fontId="1" fillId="2" borderId="3" xfId="0" applyFont="1" applyFill="1" applyBorder="1" applyAlignment="1">
      <alignment horizontal="center"/>
    </xf>
    <xf numFmtId="0" fontId="1" fillId="2" borderId="4" xfId="0" applyFont="1" applyFill="1" applyBorder="1" applyAlignment="1">
      <alignment horizontal="center"/>
    </xf>
    <xf numFmtId="0" fontId="1" fillId="2" borderId="2" xfId="0" applyFont="1" applyFill="1" applyBorder="1" applyAlignment="1">
      <alignment horizontal="center"/>
    </xf>
    <xf numFmtId="0" fontId="0" fillId="3" borderId="1" xfId="0" applyFill="1" applyBorder="1" applyAlignment="1">
      <alignment horizontal="center"/>
    </xf>
    <xf numFmtId="0" fontId="3" fillId="0" borderId="0" xfId="0" applyFont="1" applyAlignment="1"/>
    <xf numFmtId="0" fontId="1" fillId="4" borderId="3" xfId="0" applyFont="1" applyFill="1" applyBorder="1" applyAlignment="1">
      <alignment horizontal="center"/>
    </xf>
    <xf numFmtId="0" fontId="1" fillId="4" borderId="4" xfId="0" applyFont="1" applyFill="1" applyBorder="1" applyAlignment="1">
      <alignment horizontal="center"/>
    </xf>
    <xf numFmtId="0" fontId="1" fillId="4" borderId="2" xfId="0" applyFont="1" applyFill="1" applyBorder="1" applyAlignment="1">
      <alignment horizontal="center"/>
    </xf>
    <xf numFmtId="0" fontId="0" fillId="5" borderId="5" xfId="0" applyFill="1" applyBorder="1" applyAlignment="1">
      <alignment horizontal="center"/>
    </xf>
    <xf numFmtId="0" fontId="0" fillId="0" borderId="0" xfId="0" applyFill="1" applyBorder="1" applyAlignment="1">
      <alignment horizontal="center"/>
    </xf>
    <xf numFmtId="0" fontId="0" fillId="10" borderId="0" xfId="0" applyFill="1" applyBorder="1" applyAlignment="1">
      <alignment horizontal="center"/>
    </xf>
    <xf numFmtId="0" fontId="3" fillId="0" borderId="0" xfId="0" applyFont="1" applyAlignment="1">
      <alignment horizontal="center"/>
    </xf>
    <xf numFmtId="165" fontId="9" fillId="2" borderId="13" xfId="0" applyNumberFormat="1" applyFont="1" applyFill="1" applyBorder="1" applyAlignment="1">
      <alignment horizontal="center" vertical="center"/>
    </xf>
    <xf numFmtId="0" fontId="8" fillId="2" borderId="13" xfId="0" applyFont="1" applyFill="1" applyBorder="1" applyAlignment="1">
      <alignment vertical="center"/>
    </xf>
    <xf numFmtId="165" fontId="8" fillId="2" borderId="13" xfId="0" applyNumberFormat="1" applyFont="1" applyFill="1" applyBorder="1" applyAlignment="1">
      <alignment vertical="center"/>
    </xf>
    <xf numFmtId="167" fontId="8" fillId="2" borderId="13" xfId="0" applyNumberFormat="1" applyFont="1" applyFill="1" applyBorder="1" applyAlignment="1">
      <alignment horizontal="center" vertical="center"/>
    </xf>
    <xf numFmtId="0" fontId="0" fillId="2" borderId="0" xfId="0" applyFill="1"/>
  </cellXfs>
  <cellStyles count="5">
    <cellStyle name="Currency" xfId="1" builtinId="4"/>
    <cellStyle name="Normal" xfId="0" builtinId="0"/>
    <cellStyle name="Normal 2 2" xfId="4" xr:uid="{00000000-0005-0000-0000-000002000000}"/>
    <cellStyle name="Normal_Sheet1" xfId="2" xr:uid="{00000000-0005-0000-0000-000003000000}"/>
    <cellStyle name="Normal_Sheet1 2" xfId="3" xr:uid="{00000000-0005-0000-0000-000004000000}"/>
  </cellStyles>
  <dxfs count="0"/>
  <tableStyles count="0" defaultTableStyle="TableStyleMedium2" defaultPivotStyle="PivotStyleLight16"/>
  <colors>
    <mruColors>
      <color rgb="FF17F14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17F14B"/>
    <pageSetUpPr fitToPage="1"/>
  </sheetPr>
  <dimension ref="A1:BD635"/>
  <sheetViews>
    <sheetView topLeftCell="I2" workbookViewId="0">
      <selection activeCell="I2" sqref="I2"/>
    </sheetView>
  </sheetViews>
  <sheetFormatPr defaultRowHeight="15" x14ac:dyDescent="0.25"/>
  <cols>
    <col min="1" max="1" width="10.140625" style="99" hidden="1" customWidth="1"/>
    <col min="2" max="2" width="13.7109375" style="99" hidden="1" customWidth="1"/>
    <col min="3" max="3" width="9.5703125" style="99" hidden="1" customWidth="1"/>
    <col min="4" max="4" width="11.7109375" style="99" hidden="1" customWidth="1"/>
    <col min="5" max="5" width="13.28515625" style="99" hidden="1" customWidth="1"/>
    <col min="6" max="8" width="14.42578125" style="72" hidden="1" customWidth="1"/>
    <col min="9" max="9" width="27.140625" style="102" bestFit="1" customWidth="1"/>
    <col min="10" max="10" width="18.85546875" style="102" bestFit="1" customWidth="1"/>
    <col min="11" max="11" width="42.28515625" style="102" bestFit="1" customWidth="1"/>
    <col min="12" max="12" width="7.140625" style="105" hidden="1" customWidth="1"/>
    <col min="13" max="13" width="12.5703125" style="99" bestFit="1" customWidth="1"/>
    <col min="14" max="14" width="18.28515625" style="99" hidden="1" customWidth="1"/>
    <col min="15" max="15" width="7" style="99" hidden="1" customWidth="1"/>
    <col min="16" max="16" width="6.5703125" style="99" hidden="1" customWidth="1"/>
    <col min="17" max="17" width="10.42578125" style="99" hidden="1" customWidth="1"/>
    <col min="18" max="18" width="9.140625" style="99" hidden="1" customWidth="1"/>
    <col min="19" max="19" width="6.42578125" style="99" hidden="1" customWidth="1"/>
    <col min="20" max="20" width="8" style="99" hidden="1" customWidth="1"/>
    <col min="21" max="22" width="10.7109375" style="99" hidden="1" customWidth="1"/>
    <col min="23" max="23" width="11.140625" style="99" hidden="1" customWidth="1"/>
    <col min="24" max="25" width="10.140625" style="99" hidden="1" customWidth="1"/>
    <col min="26" max="26" width="8.7109375" style="99" hidden="1" customWidth="1"/>
    <col min="27" max="27" width="13.140625" style="99" hidden="1" customWidth="1"/>
    <col min="28" max="28" width="18.42578125" style="99" hidden="1" customWidth="1"/>
    <col min="29" max="29" width="11.140625" style="99" hidden="1" customWidth="1"/>
    <col min="30" max="30" width="15.28515625" style="99" hidden="1" customWidth="1"/>
    <col min="31" max="31" width="19.7109375" style="99" hidden="1" customWidth="1"/>
    <col min="32" max="32" width="13.85546875" style="103" bestFit="1" customWidth="1"/>
    <col min="33" max="33" width="23.42578125" style="103" bestFit="1" customWidth="1"/>
    <col min="34" max="34" width="14.28515625" style="72" bestFit="1" customWidth="1"/>
    <col min="35" max="35" width="30.7109375" style="99" customWidth="1"/>
    <col min="36" max="36" width="28" style="101" bestFit="1" customWidth="1"/>
    <col min="37" max="37" width="14.28515625" style="103" customWidth="1"/>
    <col min="38" max="38" width="20.140625" style="103" bestFit="1" customWidth="1"/>
    <col min="39" max="39" width="27.42578125" style="99" customWidth="1"/>
    <col min="40" max="41" width="14.28515625" style="103" customWidth="1"/>
    <col min="42" max="42" width="27.42578125" style="99" customWidth="1"/>
    <col min="43" max="44" width="14.28515625" style="103" customWidth="1"/>
    <col min="45" max="45" width="27.42578125" style="99" customWidth="1"/>
    <col min="46" max="47" width="14.28515625" style="103" customWidth="1"/>
    <col min="48" max="48" width="27.42578125" style="99" customWidth="1"/>
    <col min="49" max="50" width="14.28515625" style="99" customWidth="1"/>
    <col min="51" max="51" width="54.42578125" style="111" customWidth="1"/>
    <col min="52" max="53" width="14.28515625" style="99" hidden="1" customWidth="1"/>
    <col min="54" max="54" width="14.28515625" style="38" hidden="1" customWidth="1"/>
    <col min="55" max="55" width="14.28515625" style="28" hidden="1" customWidth="1"/>
    <col min="56" max="16384" width="9.140625" style="99"/>
  </cols>
  <sheetData>
    <row r="1" spans="1:56" s="87" customFormat="1" ht="15.75" hidden="1" thickBot="1" x14ac:dyDescent="0.3">
      <c r="F1" s="15"/>
      <c r="G1" s="15"/>
      <c r="H1" s="15"/>
      <c r="I1" s="88"/>
      <c r="J1" s="88"/>
      <c r="K1" s="88"/>
      <c r="L1" s="89"/>
      <c r="W1" s="90">
        <v>75</v>
      </c>
      <c r="X1" s="90">
        <v>1</v>
      </c>
      <c r="Y1" s="90">
        <v>0.2</v>
      </c>
      <c r="AB1" s="87">
        <v>2500</v>
      </c>
      <c r="AC1" s="90"/>
      <c r="AF1" s="90"/>
      <c r="AG1" s="90"/>
      <c r="AH1" s="15"/>
      <c r="AJ1" s="91"/>
      <c r="AK1" s="90"/>
      <c r="AL1" s="90"/>
      <c r="AN1" s="90"/>
      <c r="AO1" s="90"/>
      <c r="AQ1" s="90"/>
      <c r="AR1" s="90"/>
      <c r="AT1" s="90"/>
      <c r="AU1" s="90"/>
      <c r="AX1" s="87" t="s">
        <v>229</v>
      </c>
      <c r="AY1" s="118"/>
      <c r="BB1" s="119"/>
      <c r="BC1" s="16"/>
    </row>
    <row r="2" spans="1:56" s="98" customFormat="1" ht="43.5" thickBot="1" x14ac:dyDescent="0.3">
      <c r="A2" s="92" t="s">
        <v>27</v>
      </c>
      <c r="B2" s="93" t="s">
        <v>28</v>
      </c>
      <c r="C2" s="93" t="s">
        <v>29</v>
      </c>
      <c r="D2" s="93" t="s">
        <v>30</v>
      </c>
      <c r="E2" s="17" t="s">
        <v>31</v>
      </c>
      <c r="F2" s="18" t="s">
        <v>167</v>
      </c>
      <c r="G2" s="94" t="s">
        <v>33</v>
      </c>
      <c r="H2" s="94" t="s">
        <v>34</v>
      </c>
      <c r="I2" s="20" t="s">
        <v>32</v>
      </c>
      <c r="J2" s="20" t="s">
        <v>33</v>
      </c>
      <c r="K2" s="20" t="s">
        <v>34</v>
      </c>
      <c r="L2" s="95" t="s">
        <v>35</v>
      </c>
      <c r="M2" s="20" t="s">
        <v>36</v>
      </c>
      <c r="N2" s="93" t="s">
        <v>37</v>
      </c>
      <c r="O2" s="92" t="s">
        <v>38</v>
      </c>
      <c r="P2" s="92" t="s">
        <v>39</v>
      </c>
      <c r="Q2" s="92" t="s">
        <v>40</v>
      </c>
      <c r="R2" s="92" t="s">
        <v>41</v>
      </c>
      <c r="S2" s="92" t="s">
        <v>42</v>
      </c>
      <c r="T2" s="92" t="s">
        <v>43</v>
      </c>
      <c r="U2" s="92" t="s">
        <v>44</v>
      </c>
      <c r="V2" s="96" t="s">
        <v>45</v>
      </c>
      <c r="W2" s="92" t="s">
        <v>46</v>
      </c>
      <c r="X2" s="92" t="s">
        <v>47</v>
      </c>
      <c r="Y2" s="92" t="s">
        <v>48</v>
      </c>
      <c r="Z2" s="92" t="s">
        <v>49</v>
      </c>
      <c r="AA2" s="92" t="s">
        <v>50</v>
      </c>
      <c r="AB2" s="92" t="s">
        <v>168</v>
      </c>
      <c r="AC2" s="97" t="s">
        <v>52</v>
      </c>
      <c r="AD2" s="92" t="s">
        <v>53</v>
      </c>
      <c r="AE2" s="92" t="s">
        <v>169</v>
      </c>
      <c r="AF2" s="21" t="s">
        <v>54</v>
      </c>
      <c r="AG2" s="22" t="s">
        <v>55</v>
      </c>
      <c r="AH2" s="18" t="s">
        <v>56</v>
      </c>
      <c r="AI2" s="20" t="s">
        <v>57</v>
      </c>
      <c r="AJ2" s="23" t="s">
        <v>58</v>
      </c>
      <c r="AK2" s="22" t="s">
        <v>59</v>
      </c>
      <c r="AL2" s="22" t="s">
        <v>170</v>
      </c>
      <c r="AM2" s="20" t="s">
        <v>60</v>
      </c>
      <c r="AN2" s="22" t="s">
        <v>59</v>
      </c>
      <c r="AO2" s="22" t="s">
        <v>170</v>
      </c>
      <c r="AP2" s="20" t="s">
        <v>61</v>
      </c>
      <c r="AQ2" s="22" t="s">
        <v>59</v>
      </c>
      <c r="AR2" s="22" t="s">
        <v>170</v>
      </c>
      <c r="AS2" s="20" t="s">
        <v>62</v>
      </c>
      <c r="AT2" s="22" t="s">
        <v>59</v>
      </c>
      <c r="AU2" s="22" t="s">
        <v>170</v>
      </c>
      <c r="AV2" s="20" t="s">
        <v>63</v>
      </c>
      <c r="AW2" s="22" t="s">
        <v>59</v>
      </c>
      <c r="AX2" s="22" t="s">
        <v>170</v>
      </c>
      <c r="AY2" s="21" t="s">
        <v>64</v>
      </c>
      <c r="AZ2" s="24" t="s">
        <v>38</v>
      </c>
      <c r="BA2" s="24" t="s">
        <v>39</v>
      </c>
      <c r="BB2" s="120" t="s">
        <v>171</v>
      </c>
      <c r="BC2" s="19" t="s">
        <v>65</v>
      </c>
    </row>
    <row r="3" spans="1:56" s="27" customFormat="1" ht="15" customHeight="1" x14ac:dyDescent="0.25">
      <c r="A3" s="30"/>
      <c r="B3" s="27" t="s">
        <v>66</v>
      </c>
      <c r="E3" s="31"/>
      <c r="F3" s="42"/>
      <c r="G3" s="27">
        <v>3700</v>
      </c>
      <c r="H3" s="27">
        <v>4199</v>
      </c>
      <c r="I3" s="35" t="s">
        <v>93</v>
      </c>
      <c r="J3" s="35" t="s">
        <v>469</v>
      </c>
      <c r="K3" s="35" t="s">
        <v>470</v>
      </c>
      <c r="L3" s="121">
        <v>50.004134724016126</v>
      </c>
      <c r="M3" s="99">
        <v>1</v>
      </c>
      <c r="N3" s="27" t="s">
        <v>69</v>
      </c>
      <c r="AF3" s="36">
        <v>72590.57650000001</v>
      </c>
      <c r="AG3" s="36"/>
      <c r="AH3" s="42"/>
      <c r="AJ3" s="53"/>
      <c r="AK3" s="36"/>
      <c r="AL3" s="36"/>
      <c r="AM3" s="145"/>
      <c r="AN3" s="36"/>
      <c r="AO3" s="36"/>
      <c r="AQ3" s="36"/>
      <c r="AR3" s="36"/>
      <c r="AT3" s="36"/>
      <c r="AU3" s="36"/>
      <c r="AY3" s="79"/>
      <c r="AZ3" s="27">
        <v>1711.95</v>
      </c>
      <c r="BA3" s="27">
        <v>27.356307135138294</v>
      </c>
      <c r="BB3" s="38">
        <v>46832.630000000005</v>
      </c>
      <c r="BC3" s="82">
        <f t="shared" ref="BC3:BC13" si="0">BB3/(5280*11.67)</f>
        <v>0.76005280958687138</v>
      </c>
      <c r="BD3" s="29"/>
    </row>
    <row r="4" spans="1:56" s="27" customFormat="1" ht="15" customHeight="1" x14ac:dyDescent="0.25">
      <c r="A4" s="30"/>
      <c r="B4" s="27" t="s">
        <v>66</v>
      </c>
      <c r="E4" s="31"/>
      <c r="F4" s="42"/>
      <c r="G4" s="27">
        <v>2600</v>
      </c>
      <c r="H4" s="27">
        <v>2999</v>
      </c>
      <c r="I4" s="35" t="s">
        <v>93</v>
      </c>
      <c r="J4" s="35" t="s">
        <v>68</v>
      </c>
      <c r="K4" s="35" t="s">
        <v>471</v>
      </c>
      <c r="L4" s="121">
        <v>61.199453203739537</v>
      </c>
      <c r="M4" s="27">
        <v>1</v>
      </c>
      <c r="N4" s="27" t="s">
        <v>69</v>
      </c>
      <c r="AF4" s="36">
        <v>64222.824000000008</v>
      </c>
      <c r="AG4" s="36"/>
      <c r="AH4" s="42"/>
      <c r="AJ4" s="53"/>
      <c r="AK4" s="36"/>
      <c r="AL4" s="36"/>
      <c r="AM4" s="145"/>
      <c r="AN4" s="36"/>
      <c r="AO4" s="36"/>
      <c r="AQ4" s="36"/>
      <c r="AR4" s="36"/>
      <c r="AT4" s="36"/>
      <c r="AU4" s="36"/>
      <c r="AY4" s="79"/>
      <c r="AZ4" s="27">
        <v>1255.22</v>
      </c>
      <c r="BA4" s="27">
        <v>33.009416675961184</v>
      </c>
      <c r="BB4" s="38">
        <v>41434.080000000002</v>
      </c>
      <c r="BC4" s="82">
        <f t="shared" si="0"/>
        <v>0.67243904339020022</v>
      </c>
      <c r="BD4" s="29"/>
    </row>
    <row r="5" spans="1:56" s="27" customFormat="1" ht="15" customHeight="1" x14ac:dyDescent="0.25">
      <c r="A5" s="30"/>
      <c r="B5" s="27" t="s">
        <v>66</v>
      </c>
      <c r="E5" s="31"/>
      <c r="F5" s="32"/>
      <c r="G5" s="27">
        <v>3000</v>
      </c>
      <c r="H5" s="27">
        <v>3699</v>
      </c>
      <c r="I5" s="35" t="s">
        <v>93</v>
      </c>
      <c r="J5" s="35" t="s">
        <v>472</v>
      </c>
      <c r="K5" s="35" t="s">
        <v>473</v>
      </c>
      <c r="L5" s="132">
        <v>64.457266267730887</v>
      </c>
      <c r="M5" s="27">
        <v>1</v>
      </c>
      <c r="N5" s="27" t="s">
        <v>69</v>
      </c>
      <c r="AB5" s="33"/>
      <c r="AF5" s="36">
        <v>131092.80000000002</v>
      </c>
      <c r="AG5" s="36"/>
      <c r="AH5" s="32"/>
      <c r="AJ5" s="33"/>
      <c r="AK5" s="36"/>
      <c r="AL5" s="36"/>
      <c r="AN5" s="36"/>
      <c r="AO5" s="36"/>
      <c r="AQ5" s="36"/>
      <c r="AR5" s="36"/>
      <c r="AT5" s="36"/>
      <c r="AU5" s="36"/>
      <c r="AY5" s="86"/>
      <c r="AZ5" s="38">
        <v>2917.54</v>
      </c>
      <c r="BA5" s="38">
        <v>32.861616293178493</v>
      </c>
      <c r="BB5" s="37">
        <v>84576</v>
      </c>
      <c r="BC5" s="82">
        <f t="shared" si="0"/>
        <v>1.3725948430318611</v>
      </c>
      <c r="BD5" s="29"/>
    </row>
    <row r="6" spans="1:56" s="27" customFormat="1" ht="15" customHeight="1" x14ac:dyDescent="0.25">
      <c r="A6" s="30"/>
      <c r="B6" s="27" t="s">
        <v>66</v>
      </c>
      <c r="E6" s="31"/>
      <c r="F6" s="32"/>
      <c r="G6" s="27">
        <v>2600</v>
      </c>
      <c r="H6" s="27">
        <v>4427</v>
      </c>
      <c r="I6" s="35" t="s">
        <v>94</v>
      </c>
      <c r="J6" s="35" t="s">
        <v>474</v>
      </c>
      <c r="K6" s="35" t="s">
        <v>470</v>
      </c>
      <c r="L6" s="132">
        <v>40.069371675598141</v>
      </c>
      <c r="M6" s="99">
        <v>1</v>
      </c>
      <c r="N6" s="27" t="s">
        <v>69</v>
      </c>
      <c r="AF6" s="36">
        <v>311221.40000000002</v>
      </c>
      <c r="AG6" s="36"/>
      <c r="AH6" s="32"/>
      <c r="AJ6" s="33"/>
      <c r="AK6" s="36"/>
      <c r="AL6" s="36"/>
      <c r="AM6" s="85"/>
      <c r="AN6" s="36"/>
      <c r="AO6" s="36"/>
      <c r="AQ6" s="36"/>
      <c r="AR6" s="36"/>
      <c r="AT6" s="36"/>
      <c r="AU6" s="36"/>
      <c r="AY6" s="86"/>
      <c r="AZ6" s="27">
        <v>5697.0894867738443</v>
      </c>
      <c r="BA6" s="27">
        <v>35.243961055226904</v>
      </c>
      <c r="BB6" s="37">
        <v>200788</v>
      </c>
      <c r="BC6" s="82">
        <f t="shared" si="0"/>
        <v>3.2586144218534967</v>
      </c>
      <c r="BD6" s="29"/>
    </row>
    <row r="7" spans="1:56" s="27" customFormat="1" ht="15" customHeight="1" x14ac:dyDescent="0.25">
      <c r="A7" s="30"/>
      <c r="B7" s="27" t="s">
        <v>66</v>
      </c>
      <c r="E7" s="31"/>
      <c r="F7" s="32"/>
      <c r="G7" s="27">
        <v>3200</v>
      </c>
      <c r="H7" s="27">
        <v>3699</v>
      </c>
      <c r="I7" s="35" t="s">
        <v>67</v>
      </c>
      <c r="J7" s="35" t="s">
        <v>475</v>
      </c>
      <c r="K7" s="35" t="s">
        <v>471</v>
      </c>
      <c r="L7" s="121">
        <v>48.032244537299128</v>
      </c>
      <c r="M7" s="27">
        <v>1</v>
      </c>
      <c r="N7" s="27" t="s">
        <v>69</v>
      </c>
      <c r="AB7" s="33"/>
      <c r="AF7" s="36">
        <v>103495.05</v>
      </c>
      <c r="AG7" s="36"/>
      <c r="AH7" s="32"/>
      <c r="AJ7" s="33"/>
      <c r="AK7" s="36"/>
      <c r="AL7" s="36"/>
      <c r="AN7" s="36"/>
      <c r="AO7" s="36"/>
      <c r="AQ7" s="36"/>
      <c r="AR7" s="36"/>
      <c r="AT7" s="36"/>
      <c r="AU7" s="36"/>
      <c r="AY7" s="86"/>
      <c r="AZ7" s="38">
        <v>2281.6999999999998</v>
      </c>
      <c r="BA7" s="38">
        <v>29.263706885217164</v>
      </c>
      <c r="BB7" s="37">
        <v>66771</v>
      </c>
      <c r="BC7" s="82">
        <f t="shared" si="0"/>
        <v>1.0836351951390513</v>
      </c>
      <c r="BD7" s="29"/>
    </row>
    <row r="8" spans="1:56" s="27" customFormat="1" ht="15" customHeight="1" x14ac:dyDescent="0.25">
      <c r="A8" s="30"/>
      <c r="B8" s="27" t="s">
        <v>66</v>
      </c>
      <c r="F8" s="32"/>
      <c r="G8" s="32">
        <v>1800</v>
      </c>
      <c r="H8" s="32">
        <v>7299</v>
      </c>
      <c r="I8" s="35" t="s">
        <v>289</v>
      </c>
      <c r="J8" s="35" t="s">
        <v>95</v>
      </c>
      <c r="K8" s="35" t="s">
        <v>290</v>
      </c>
      <c r="L8" s="121">
        <v>65.897786950972971</v>
      </c>
      <c r="M8" s="27">
        <v>1</v>
      </c>
      <c r="N8" s="27" t="s">
        <v>71</v>
      </c>
      <c r="AF8" s="36">
        <v>50887.649999999994</v>
      </c>
      <c r="AG8" s="36"/>
      <c r="AH8" s="32"/>
      <c r="AJ8" s="33"/>
      <c r="AK8" s="36"/>
      <c r="AL8" s="36"/>
      <c r="AN8" s="36"/>
      <c r="AO8" s="36"/>
      <c r="AQ8" s="36"/>
      <c r="AR8" s="36"/>
      <c r="AT8" s="36"/>
      <c r="AU8" s="36"/>
      <c r="AY8" s="79"/>
      <c r="AZ8" s="27">
        <v>1117</v>
      </c>
      <c r="BA8" s="27">
        <v>27.610564010743062</v>
      </c>
      <c r="BB8" s="38">
        <v>30841</v>
      </c>
      <c r="BC8" s="82">
        <f t="shared" si="0"/>
        <v>0.50052257796473731</v>
      </c>
      <c r="BD8" s="29"/>
    </row>
    <row r="9" spans="1:56" s="27" customFormat="1" ht="15" customHeight="1" x14ac:dyDescent="0.25">
      <c r="A9" s="30"/>
      <c r="B9" s="27" t="s">
        <v>66</v>
      </c>
      <c r="G9" s="27">
        <v>6616</v>
      </c>
      <c r="H9" s="27">
        <v>7299</v>
      </c>
      <c r="I9" s="35" t="s">
        <v>289</v>
      </c>
      <c r="J9" s="35" t="s">
        <v>290</v>
      </c>
      <c r="K9" s="35" t="s">
        <v>75</v>
      </c>
      <c r="L9" s="121">
        <v>64.172800815997689</v>
      </c>
      <c r="M9" s="27">
        <v>1</v>
      </c>
      <c r="N9" s="27" t="s">
        <v>71</v>
      </c>
      <c r="AF9" s="36">
        <v>116082.681</v>
      </c>
      <c r="AG9" s="36"/>
      <c r="AJ9" s="33"/>
      <c r="AK9" s="36"/>
      <c r="AL9" s="36"/>
      <c r="AN9" s="36"/>
      <c r="AO9" s="36"/>
      <c r="AY9" s="79"/>
      <c r="AZ9" s="27">
        <v>2705.89</v>
      </c>
      <c r="BA9" s="27">
        <v>26</v>
      </c>
      <c r="BB9" s="38">
        <v>70353.14</v>
      </c>
      <c r="BC9" s="82">
        <f t="shared" si="0"/>
        <v>1.1417702085118537</v>
      </c>
      <c r="BD9" s="29"/>
    </row>
    <row r="10" spans="1:56" s="27" customFormat="1" ht="15" customHeight="1" x14ac:dyDescent="0.25">
      <c r="A10" s="30"/>
      <c r="B10" s="60" t="s">
        <v>98</v>
      </c>
      <c r="C10" s="60"/>
      <c r="D10" s="60"/>
      <c r="E10" s="31"/>
      <c r="F10" s="32"/>
      <c r="G10" s="121">
        <v>2100</v>
      </c>
      <c r="H10" s="121">
        <v>2136</v>
      </c>
      <c r="I10" s="123" t="s">
        <v>157</v>
      </c>
      <c r="J10" s="122" t="s">
        <v>230</v>
      </c>
      <c r="K10" s="122" t="s">
        <v>231</v>
      </c>
      <c r="L10" s="124">
        <v>33</v>
      </c>
      <c r="M10" s="125">
        <v>1</v>
      </c>
      <c r="N10" s="126" t="s">
        <v>69</v>
      </c>
      <c r="AB10" s="33">
        <v>2</v>
      </c>
      <c r="AF10" s="127">
        <v>110276</v>
      </c>
      <c r="AG10" s="36"/>
      <c r="AH10" s="32"/>
      <c r="AJ10" s="33"/>
      <c r="AK10" s="36"/>
      <c r="AL10" s="36"/>
      <c r="AN10" s="36"/>
      <c r="AO10" s="36"/>
      <c r="AQ10" s="36"/>
      <c r="AR10" s="36"/>
      <c r="AT10" s="36"/>
      <c r="AU10" s="36"/>
      <c r="AY10" s="128" t="s">
        <v>232</v>
      </c>
      <c r="AZ10" s="129">
        <v>862</v>
      </c>
      <c r="BA10" s="121">
        <v>32</v>
      </c>
      <c r="BB10" s="130">
        <v>27569</v>
      </c>
      <c r="BC10" s="82">
        <f t="shared" si="0"/>
        <v>0.44742086676533976</v>
      </c>
      <c r="BD10" s="29"/>
    </row>
    <row r="11" spans="1:56" s="27" customFormat="1" ht="15" customHeight="1" x14ac:dyDescent="0.25">
      <c r="A11" s="30"/>
      <c r="B11" s="27" t="s">
        <v>98</v>
      </c>
      <c r="E11" s="31"/>
      <c r="F11" s="32"/>
      <c r="G11" s="121">
        <v>1800</v>
      </c>
      <c r="H11" s="121">
        <v>2125</v>
      </c>
      <c r="I11" s="123" t="s">
        <v>72</v>
      </c>
      <c r="J11" s="123" t="s">
        <v>78</v>
      </c>
      <c r="K11" s="123" t="s">
        <v>233</v>
      </c>
      <c r="L11" s="121">
        <v>36.145054945054945</v>
      </c>
      <c r="M11" s="126">
        <v>1</v>
      </c>
      <c r="N11" s="126" t="s">
        <v>69</v>
      </c>
      <c r="Q11" s="33"/>
      <c r="R11" s="33"/>
      <c r="S11" s="28"/>
      <c r="T11" s="33"/>
      <c r="V11" s="33"/>
      <c r="W11" s="36"/>
      <c r="X11" s="36"/>
      <c r="Y11" s="36"/>
      <c r="Z11" s="36"/>
      <c r="AA11" s="36"/>
      <c r="AB11" s="33">
        <v>3</v>
      </c>
      <c r="AC11" s="28"/>
      <c r="AD11" s="39"/>
      <c r="AE11" s="40"/>
      <c r="AF11" s="127">
        <v>52188.5</v>
      </c>
      <c r="AG11" s="41"/>
      <c r="AH11" s="32"/>
      <c r="AJ11" s="33"/>
      <c r="AK11" s="36"/>
      <c r="AL11" s="36"/>
      <c r="AN11" s="36"/>
      <c r="AO11" s="36"/>
      <c r="AQ11" s="36"/>
      <c r="AR11" s="36"/>
      <c r="AT11" s="36"/>
      <c r="AU11" s="36"/>
      <c r="AY11" s="128" t="s">
        <v>234</v>
      </c>
      <c r="AZ11" s="129">
        <v>1342.940862323863</v>
      </c>
      <c r="BA11" s="121">
        <v>25.071841169339709</v>
      </c>
      <c r="BB11" s="130">
        <v>33670</v>
      </c>
      <c r="BC11" s="82">
        <f t="shared" si="0"/>
        <v>0.54643478486666153</v>
      </c>
      <c r="BD11" s="29"/>
    </row>
    <row r="12" spans="1:56" s="27" customFormat="1" ht="15" customHeight="1" x14ac:dyDescent="0.25">
      <c r="A12" s="30"/>
      <c r="B12" s="27" t="s">
        <v>98</v>
      </c>
      <c r="E12" s="31"/>
      <c r="F12" s="32"/>
      <c r="G12" s="121">
        <v>2000</v>
      </c>
      <c r="H12" s="121">
        <v>2199</v>
      </c>
      <c r="I12" s="123" t="s">
        <v>235</v>
      </c>
      <c r="J12" s="123" t="s">
        <v>158</v>
      </c>
      <c r="K12" s="123" t="s">
        <v>236</v>
      </c>
      <c r="L12" s="121">
        <v>41.104051141729421</v>
      </c>
      <c r="M12" s="126">
        <v>1</v>
      </c>
      <c r="N12" s="126" t="s">
        <v>69</v>
      </c>
      <c r="AB12" s="33">
        <v>1</v>
      </c>
      <c r="AF12" s="127">
        <v>64010.35</v>
      </c>
      <c r="AG12" s="36"/>
      <c r="AH12" s="32"/>
      <c r="AJ12" s="33"/>
      <c r="AK12" s="36"/>
      <c r="AL12" s="36"/>
      <c r="AN12" s="36"/>
      <c r="AO12" s="36"/>
      <c r="AQ12" s="36"/>
      <c r="AR12" s="36"/>
      <c r="AT12" s="36"/>
      <c r="AU12" s="36"/>
      <c r="AY12" s="128" t="s">
        <v>237</v>
      </c>
      <c r="AZ12" s="129">
        <v>1717.4638482538398</v>
      </c>
      <c r="BA12" s="121">
        <v>24.045338737107631</v>
      </c>
      <c r="BB12" s="130">
        <v>41297</v>
      </c>
      <c r="BC12" s="82">
        <f t="shared" si="0"/>
        <v>0.6702143543403184</v>
      </c>
      <c r="BD12" s="29"/>
    </row>
    <row r="13" spans="1:56" s="27" customFormat="1" ht="15" customHeight="1" x14ac:dyDescent="0.25">
      <c r="A13" s="30"/>
      <c r="B13" s="26" t="s">
        <v>66</v>
      </c>
      <c r="C13" s="26"/>
      <c r="D13" s="26" t="s">
        <v>376</v>
      </c>
      <c r="E13" s="44"/>
      <c r="F13" s="45"/>
      <c r="G13" s="139">
        <v>3400</v>
      </c>
      <c r="H13" s="139">
        <v>3799</v>
      </c>
      <c r="I13" s="138" t="s">
        <v>238</v>
      </c>
      <c r="J13" s="138" t="s">
        <v>172</v>
      </c>
      <c r="K13" s="138" t="s">
        <v>239</v>
      </c>
      <c r="L13" s="139">
        <v>35</v>
      </c>
      <c r="M13" s="137">
        <v>1</v>
      </c>
      <c r="N13" s="146" t="s">
        <v>69</v>
      </c>
      <c r="O13" s="33"/>
      <c r="P13" s="33"/>
      <c r="Q13" s="33"/>
      <c r="R13" s="33"/>
      <c r="S13" s="28"/>
      <c r="T13" s="33"/>
      <c r="V13" s="33"/>
      <c r="W13" s="36"/>
      <c r="X13" s="36"/>
      <c r="Y13" s="36"/>
      <c r="Z13" s="36"/>
      <c r="AA13" s="36"/>
      <c r="AB13" s="27">
        <v>3</v>
      </c>
      <c r="AC13" s="36"/>
      <c r="AD13" s="36"/>
      <c r="AE13" s="27">
        <v>3</v>
      </c>
      <c r="AF13" s="163">
        <v>125495.75</v>
      </c>
      <c r="AG13" s="36">
        <v>1655.73</v>
      </c>
      <c r="AH13" s="32" t="s">
        <v>79</v>
      </c>
      <c r="AJ13" s="33"/>
      <c r="AK13" s="36"/>
      <c r="AL13" s="36"/>
      <c r="AN13" s="36"/>
      <c r="AO13" s="36"/>
      <c r="AQ13" s="36"/>
      <c r="AR13" s="36"/>
      <c r="AT13" s="36"/>
      <c r="AU13" s="36"/>
      <c r="AY13" s="155" t="s">
        <v>240</v>
      </c>
      <c r="AZ13" s="164">
        <v>2381.3350792153701</v>
      </c>
      <c r="BA13" s="162">
        <v>34</v>
      </c>
      <c r="BB13" s="130">
        <v>80965</v>
      </c>
      <c r="BC13" s="82">
        <f t="shared" si="0"/>
        <v>1.3139914569863156</v>
      </c>
      <c r="BD13" s="29"/>
    </row>
    <row r="14" spans="1:56" s="27" customFormat="1" ht="15" customHeight="1" x14ac:dyDescent="0.25">
      <c r="A14" s="30"/>
      <c r="B14" s="26" t="s">
        <v>66</v>
      </c>
      <c r="C14" s="26"/>
      <c r="D14" s="26" t="s">
        <v>442</v>
      </c>
      <c r="E14" s="44"/>
      <c r="F14" s="45"/>
      <c r="G14" s="26"/>
      <c r="H14" s="26"/>
      <c r="I14" s="46" t="s">
        <v>176</v>
      </c>
      <c r="J14" s="46" t="s">
        <v>95</v>
      </c>
      <c r="K14" s="46" t="s">
        <v>81</v>
      </c>
      <c r="L14" s="84">
        <v>67</v>
      </c>
      <c r="M14" s="26">
        <v>1</v>
      </c>
      <c r="N14" s="26" t="s">
        <v>73</v>
      </c>
      <c r="O14" s="26"/>
      <c r="P14" s="26"/>
      <c r="Q14" s="26"/>
      <c r="R14" s="26"/>
      <c r="S14" s="26"/>
      <c r="T14" s="26"/>
      <c r="U14" s="26"/>
      <c r="V14" s="26"/>
      <c r="W14" s="26"/>
      <c r="X14" s="26"/>
      <c r="Y14" s="26"/>
      <c r="Z14" s="26"/>
      <c r="AA14" s="26"/>
      <c r="AB14" s="47"/>
      <c r="AC14" s="26"/>
      <c r="AD14" s="26"/>
      <c r="AE14" s="83"/>
      <c r="AF14" s="83">
        <v>293670</v>
      </c>
      <c r="AG14" s="83">
        <v>242320.52</v>
      </c>
      <c r="AH14" s="45" t="s">
        <v>79</v>
      </c>
      <c r="AI14" s="26"/>
      <c r="AJ14" s="47"/>
      <c r="AK14" s="83"/>
      <c r="AL14" s="83"/>
      <c r="AM14" s="26"/>
      <c r="AN14" s="83"/>
      <c r="AO14" s="83"/>
      <c r="AP14" s="26"/>
      <c r="AQ14" s="83"/>
      <c r="AR14" s="83"/>
      <c r="AS14" s="26"/>
      <c r="AT14" s="83"/>
      <c r="AU14" s="83"/>
      <c r="AV14" s="26"/>
      <c r="AW14" s="26"/>
      <c r="AX14" s="26"/>
      <c r="AY14" s="150" t="s">
        <v>443</v>
      </c>
      <c r="AZ14" s="84"/>
      <c r="BA14" s="84"/>
      <c r="BB14" s="81"/>
      <c r="BC14" s="82"/>
      <c r="BD14" s="29"/>
    </row>
    <row r="15" spans="1:56" s="27" customFormat="1" ht="15" customHeight="1" x14ac:dyDescent="0.25">
      <c r="A15" s="30"/>
      <c r="B15" s="27" t="s">
        <v>66</v>
      </c>
      <c r="E15" s="31"/>
      <c r="F15" s="32"/>
      <c r="G15" s="27">
        <v>3600</v>
      </c>
      <c r="H15" s="27">
        <v>3699</v>
      </c>
      <c r="I15" s="35" t="s">
        <v>476</v>
      </c>
      <c r="J15" s="35" t="s">
        <v>477</v>
      </c>
      <c r="K15" s="35" t="s">
        <v>78</v>
      </c>
      <c r="L15" s="132">
        <v>41</v>
      </c>
      <c r="M15" s="27">
        <v>2</v>
      </c>
      <c r="N15" s="27" t="s">
        <v>69</v>
      </c>
      <c r="AF15" s="36">
        <v>13852.35</v>
      </c>
      <c r="AG15" s="36"/>
      <c r="AH15" s="32"/>
      <c r="AJ15" s="33"/>
      <c r="AK15" s="36"/>
      <c r="AL15" s="36"/>
      <c r="AM15" s="85"/>
      <c r="AN15" s="36"/>
      <c r="AO15" s="36"/>
      <c r="AQ15" s="36"/>
      <c r="AR15" s="36"/>
      <c r="AT15" s="36"/>
      <c r="AU15" s="36"/>
      <c r="AY15" s="86"/>
      <c r="AZ15" s="27">
        <v>406</v>
      </c>
      <c r="BA15" s="27">
        <v>22</v>
      </c>
      <c r="BB15" s="37">
        <v>8937</v>
      </c>
      <c r="BC15" s="82">
        <f t="shared" ref="BC15:BC22" si="1">BB15/(5280*11.67)</f>
        <v>0.14503972890862352</v>
      </c>
      <c r="BD15" s="29"/>
    </row>
    <row r="16" spans="1:56" s="27" customFormat="1" ht="15" customHeight="1" x14ac:dyDescent="0.25">
      <c r="A16" s="30"/>
      <c r="B16" s="27" t="s">
        <v>66</v>
      </c>
      <c r="E16" s="31"/>
      <c r="F16" s="32"/>
      <c r="G16" s="27">
        <v>5100</v>
      </c>
      <c r="H16" s="27">
        <v>5199</v>
      </c>
      <c r="I16" s="59" t="s">
        <v>478</v>
      </c>
      <c r="J16" s="59" t="s">
        <v>80</v>
      </c>
      <c r="K16" s="59" t="s">
        <v>131</v>
      </c>
      <c r="L16" s="132">
        <v>58.462772435224458</v>
      </c>
      <c r="M16" s="27">
        <v>2</v>
      </c>
      <c r="N16" s="56" t="s">
        <v>73</v>
      </c>
      <c r="Q16" s="33"/>
      <c r="R16" s="33"/>
      <c r="S16" s="28"/>
      <c r="T16" s="33"/>
      <c r="V16" s="33"/>
      <c r="W16" s="36"/>
      <c r="X16" s="36"/>
      <c r="Y16" s="36"/>
      <c r="Z16" s="36"/>
      <c r="AA16" s="36"/>
      <c r="AC16" s="36"/>
      <c r="AD16" s="36"/>
      <c r="AF16" s="36">
        <v>117874.34999999999</v>
      </c>
      <c r="AG16" s="36"/>
      <c r="AH16" s="32"/>
      <c r="AJ16" s="33"/>
      <c r="AK16" s="36"/>
      <c r="AL16" s="36"/>
      <c r="AM16" s="56"/>
      <c r="AN16" s="36"/>
      <c r="AO16" s="36"/>
      <c r="AQ16" s="36"/>
      <c r="AR16" s="36"/>
      <c r="AT16" s="36"/>
      <c r="AU16" s="36"/>
      <c r="AY16" s="79"/>
      <c r="AZ16" s="27">
        <v>1152.237927465088</v>
      </c>
      <c r="BA16" s="27">
        <v>62.000215664802056</v>
      </c>
      <c r="BB16" s="38">
        <v>71439</v>
      </c>
      <c r="BC16" s="82">
        <f t="shared" si="1"/>
        <v>1.159392770896627</v>
      </c>
      <c r="BD16" s="29"/>
    </row>
    <row r="17" spans="1:56" s="27" customFormat="1" ht="15" customHeight="1" x14ac:dyDescent="0.25">
      <c r="A17" s="30"/>
      <c r="B17" s="27" t="s">
        <v>66</v>
      </c>
      <c r="E17" s="31"/>
      <c r="F17" s="32"/>
      <c r="G17" s="27">
        <v>3600</v>
      </c>
      <c r="H17" s="27">
        <v>3699</v>
      </c>
      <c r="I17" s="35" t="s">
        <v>479</v>
      </c>
      <c r="J17" s="35" t="s">
        <v>477</v>
      </c>
      <c r="K17" s="35" t="s">
        <v>78</v>
      </c>
      <c r="L17" s="132">
        <v>54</v>
      </c>
      <c r="M17" s="27">
        <v>2</v>
      </c>
      <c r="N17" s="27" t="s">
        <v>69</v>
      </c>
      <c r="AF17" s="36">
        <v>9605.35</v>
      </c>
      <c r="AG17" s="36"/>
      <c r="AH17" s="32"/>
      <c r="AJ17" s="33"/>
      <c r="AK17" s="36"/>
      <c r="AL17" s="36"/>
      <c r="AM17" s="85"/>
      <c r="AN17" s="36"/>
      <c r="AO17" s="36"/>
      <c r="AQ17" s="36"/>
      <c r="AR17" s="36"/>
      <c r="AT17" s="36"/>
      <c r="AU17" s="36"/>
      <c r="AY17" s="86"/>
      <c r="AZ17" s="27">
        <v>258</v>
      </c>
      <c r="BA17" s="27">
        <v>24</v>
      </c>
      <c r="BB17" s="37">
        <v>6197</v>
      </c>
      <c r="BC17" s="82">
        <f t="shared" si="1"/>
        <v>0.10057191451792995</v>
      </c>
      <c r="BD17" s="29"/>
    </row>
    <row r="18" spans="1:56" s="27" customFormat="1" ht="15" customHeight="1" x14ac:dyDescent="0.25">
      <c r="A18" s="30"/>
      <c r="B18" s="27" t="s">
        <v>66</v>
      </c>
      <c r="E18" s="31"/>
      <c r="F18" s="42"/>
      <c r="G18" s="27">
        <v>4600</v>
      </c>
      <c r="H18" s="27">
        <v>4699</v>
      </c>
      <c r="I18" s="35" t="s">
        <v>480</v>
      </c>
      <c r="J18" s="35" t="s">
        <v>222</v>
      </c>
      <c r="K18" s="35" t="s">
        <v>481</v>
      </c>
      <c r="L18" s="132">
        <v>40</v>
      </c>
      <c r="M18" s="27">
        <v>2</v>
      </c>
      <c r="N18" s="27" t="s">
        <v>69</v>
      </c>
      <c r="AB18" s="53"/>
      <c r="AF18" s="36">
        <v>45000</v>
      </c>
      <c r="AG18" s="36"/>
      <c r="AH18" s="42"/>
      <c r="AJ18" s="33"/>
      <c r="AK18" s="36"/>
      <c r="AL18" s="36"/>
      <c r="AN18" s="36"/>
      <c r="AO18" s="36"/>
      <c r="AQ18" s="36"/>
      <c r="AR18" s="36"/>
      <c r="AT18" s="36"/>
      <c r="AU18" s="36"/>
      <c r="AY18" s="79"/>
      <c r="AZ18" s="37">
        <v>1142</v>
      </c>
      <c r="BA18" s="37">
        <v>22</v>
      </c>
      <c r="BB18" s="38">
        <v>25124</v>
      </c>
      <c r="BC18" s="82">
        <f t="shared" si="1"/>
        <v>0.40774064552984862</v>
      </c>
      <c r="BD18" s="29"/>
    </row>
    <row r="19" spans="1:56" s="27" customFormat="1" ht="15" customHeight="1" x14ac:dyDescent="0.25">
      <c r="A19" s="30"/>
      <c r="B19" s="27" t="s">
        <v>66</v>
      </c>
      <c r="G19" s="27">
        <v>1200</v>
      </c>
      <c r="H19" s="27">
        <v>1399</v>
      </c>
      <c r="I19" s="35" t="s">
        <v>482</v>
      </c>
      <c r="J19" s="35" t="s">
        <v>200</v>
      </c>
      <c r="K19" s="35" t="s">
        <v>131</v>
      </c>
      <c r="L19" s="132">
        <v>53</v>
      </c>
      <c r="M19" s="27">
        <v>2</v>
      </c>
      <c r="N19" s="27" t="s">
        <v>69</v>
      </c>
      <c r="AF19" s="36">
        <v>110589.40000000001</v>
      </c>
      <c r="AG19" s="36"/>
      <c r="AJ19" s="33"/>
      <c r="AK19" s="36"/>
      <c r="AL19" s="36"/>
      <c r="AN19" s="36"/>
      <c r="AO19" s="36"/>
      <c r="AY19" s="79"/>
      <c r="AZ19" s="27">
        <v>3398</v>
      </c>
      <c r="BA19" s="27">
        <v>21</v>
      </c>
      <c r="BB19" s="38">
        <v>71348</v>
      </c>
      <c r="BC19" s="82">
        <f t="shared" si="1"/>
        <v>1.1579159201267171</v>
      </c>
      <c r="BD19" s="29"/>
    </row>
    <row r="20" spans="1:56" s="27" customFormat="1" ht="15" customHeight="1" x14ac:dyDescent="0.25">
      <c r="A20" s="30"/>
      <c r="B20" s="27" t="s">
        <v>66</v>
      </c>
      <c r="E20" s="31"/>
      <c r="F20" s="42"/>
      <c r="G20" s="27">
        <v>5800</v>
      </c>
      <c r="H20" s="27">
        <v>6099</v>
      </c>
      <c r="I20" s="35" t="s">
        <v>477</v>
      </c>
      <c r="J20" s="35" t="s">
        <v>476</v>
      </c>
      <c r="K20" s="35" t="s">
        <v>241</v>
      </c>
      <c r="L20" s="121">
        <v>32.904986165891565</v>
      </c>
      <c r="M20" s="27">
        <v>2</v>
      </c>
      <c r="N20" s="27" t="s">
        <v>69</v>
      </c>
      <c r="AB20" s="53"/>
      <c r="AF20" s="36">
        <v>52659.700000000004</v>
      </c>
      <c r="AG20" s="36"/>
      <c r="AH20" s="42"/>
      <c r="AJ20" s="33"/>
      <c r="AK20" s="36"/>
      <c r="AL20" s="36"/>
      <c r="AN20" s="36"/>
      <c r="AO20" s="36"/>
      <c r="AQ20" s="36"/>
      <c r="AR20" s="36"/>
      <c r="AT20" s="36"/>
      <c r="AU20" s="36"/>
      <c r="AY20" s="79"/>
      <c r="AZ20" s="37">
        <v>1475.2816480660658</v>
      </c>
      <c r="BA20" s="37">
        <v>23.028823034934536</v>
      </c>
      <c r="BB20" s="38">
        <v>33974</v>
      </c>
      <c r="BC20" s="82">
        <f t="shared" si="1"/>
        <v>0.5513684401859209</v>
      </c>
      <c r="BD20" s="29"/>
    </row>
    <row r="21" spans="1:56" s="27" customFormat="1" ht="15" customHeight="1" x14ac:dyDescent="0.25">
      <c r="A21" s="30"/>
      <c r="B21" s="27" t="s">
        <v>66</v>
      </c>
      <c r="E21" s="31"/>
      <c r="F21" s="32"/>
      <c r="G21" s="27">
        <v>4000</v>
      </c>
      <c r="H21" s="27">
        <v>4099</v>
      </c>
      <c r="I21" s="35" t="s">
        <v>483</v>
      </c>
      <c r="J21" s="35" t="s">
        <v>200</v>
      </c>
      <c r="K21" s="35" t="s">
        <v>78</v>
      </c>
      <c r="L21" s="132">
        <v>46</v>
      </c>
      <c r="M21" s="27">
        <v>2</v>
      </c>
      <c r="N21" s="27" t="s">
        <v>69</v>
      </c>
      <c r="AB21" s="33"/>
      <c r="AF21" s="36">
        <v>96856.400000000009</v>
      </c>
      <c r="AG21" s="36"/>
      <c r="AH21" s="32"/>
      <c r="AJ21" s="33"/>
      <c r="AK21" s="36"/>
      <c r="AL21" s="36"/>
      <c r="AN21" s="36"/>
      <c r="AO21" s="36"/>
      <c r="AQ21" s="36"/>
      <c r="AR21" s="36"/>
      <c r="AT21" s="36"/>
      <c r="AU21" s="36"/>
      <c r="AY21" s="86"/>
      <c r="AZ21" s="38">
        <v>2604</v>
      </c>
      <c r="BA21" s="38">
        <v>24</v>
      </c>
      <c r="BB21" s="37">
        <v>62488</v>
      </c>
      <c r="BC21" s="82">
        <f t="shared" si="1"/>
        <v>1.0141258341772481</v>
      </c>
      <c r="BD21" s="29"/>
    </row>
    <row r="22" spans="1:56" s="27" customFormat="1" ht="15" customHeight="1" x14ac:dyDescent="0.25">
      <c r="A22" s="30"/>
      <c r="B22" s="27" t="s">
        <v>66</v>
      </c>
      <c r="E22" s="31"/>
      <c r="F22" s="32"/>
      <c r="G22" s="27">
        <v>1600</v>
      </c>
      <c r="H22" s="27">
        <v>2699</v>
      </c>
      <c r="I22" s="35" t="s">
        <v>484</v>
      </c>
      <c r="J22" s="35" t="s">
        <v>485</v>
      </c>
      <c r="K22" s="35" t="s">
        <v>486</v>
      </c>
      <c r="L22" s="121">
        <v>55.951303335848785</v>
      </c>
      <c r="M22" s="27">
        <v>3</v>
      </c>
      <c r="N22" s="27" t="s">
        <v>69</v>
      </c>
      <c r="AB22" s="33"/>
      <c r="AF22" s="36">
        <v>170479.85</v>
      </c>
      <c r="AG22" s="36"/>
      <c r="AH22" s="32"/>
      <c r="AJ22" s="33"/>
      <c r="AK22" s="36"/>
      <c r="AL22" s="36"/>
      <c r="AN22" s="36"/>
      <c r="AO22" s="36"/>
      <c r="AQ22" s="36"/>
      <c r="AR22" s="36"/>
      <c r="AT22" s="36"/>
      <c r="AU22" s="36"/>
      <c r="AY22" s="86"/>
      <c r="AZ22" s="38">
        <v>5770.7464689246544</v>
      </c>
      <c r="BA22" s="38">
        <v>19.059406021782038</v>
      </c>
      <c r="BB22" s="37">
        <v>109987</v>
      </c>
      <c r="BC22" s="82">
        <f t="shared" si="1"/>
        <v>1.7849932486821947</v>
      </c>
      <c r="BD22" s="29"/>
    </row>
    <row r="23" spans="1:56" s="27" customFormat="1" ht="15" customHeight="1" x14ac:dyDescent="0.25">
      <c r="A23" s="30"/>
      <c r="B23" s="99" t="s">
        <v>66</v>
      </c>
      <c r="C23" s="99"/>
      <c r="D23" s="27" t="s">
        <v>444</v>
      </c>
      <c r="E23" s="100"/>
      <c r="F23" s="72"/>
      <c r="G23" s="99"/>
      <c r="H23" s="99"/>
      <c r="I23" s="35" t="s">
        <v>95</v>
      </c>
      <c r="J23" s="102" t="s">
        <v>256</v>
      </c>
      <c r="K23" s="102" t="s">
        <v>445</v>
      </c>
      <c r="L23" s="104">
        <v>66</v>
      </c>
      <c r="M23" s="99">
        <v>3</v>
      </c>
      <c r="N23" s="99" t="s">
        <v>73</v>
      </c>
      <c r="O23" s="99"/>
      <c r="P23" s="99"/>
      <c r="Q23" s="99"/>
      <c r="R23" s="99"/>
      <c r="S23" s="99"/>
      <c r="T23" s="99"/>
      <c r="U23" s="99"/>
      <c r="V23" s="99"/>
      <c r="W23" s="99"/>
      <c r="X23" s="99"/>
      <c r="Y23" s="99"/>
      <c r="Z23" s="99"/>
      <c r="AA23" s="99"/>
      <c r="AB23" s="101"/>
      <c r="AC23" s="99"/>
      <c r="AD23" s="99"/>
      <c r="AE23" s="103"/>
      <c r="AF23" s="103">
        <v>254141</v>
      </c>
      <c r="AG23" s="103"/>
      <c r="AH23" s="72"/>
      <c r="AI23" s="99"/>
      <c r="AJ23" s="101"/>
      <c r="AK23" s="103"/>
      <c r="AL23" s="103"/>
      <c r="AM23" s="99"/>
      <c r="AN23" s="103"/>
      <c r="AO23" s="103"/>
      <c r="AP23" s="99"/>
      <c r="AQ23" s="103"/>
      <c r="AR23" s="103"/>
      <c r="AS23" s="99"/>
      <c r="AT23" s="103"/>
      <c r="AU23" s="103"/>
      <c r="AV23" s="99"/>
      <c r="AW23" s="99"/>
      <c r="AX23" s="99"/>
      <c r="AY23" s="109" t="s">
        <v>443</v>
      </c>
      <c r="AZ23" s="104"/>
      <c r="BA23" s="104"/>
      <c r="BB23" s="81"/>
      <c r="BC23" s="82"/>
      <c r="BD23" s="29"/>
    </row>
    <row r="24" spans="1:56" s="27" customFormat="1" ht="15" customHeight="1" x14ac:dyDescent="0.25">
      <c r="A24" s="30"/>
      <c r="B24" s="27" t="s">
        <v>66</v>
      </c>
      <c r="E24" s="31"/>
      <c r="F24" s="32"/>
      <c r="G24" s="33"/>
      <c r="H24" s="33"/>
      <c r="I24" s="35" t="s">
        <v>487</v>
      </c>
      <c r="J24" s="35"/>
      <c r="K24" s="35"/>
      <c r="L24" s="132"/>
      <c r="M24" s="27">
        <v>3</v>
      </c>
      <c r="N24" s="27" t="s">
        <v>69</v>
      </c>
      <c r="AB24" s="33"/>
      <c r="AF24" s="36">
        <v>50000</v>
      </c>
      <c r="AG24" s="36"/>
      <c r="AH24" s="32"/>
      <c r="AJ24" s="33"/>
      <c r="AK24" s="36"/>
      <c r="AL24" s="36"/>
      <c r="AN24" s="36"/>
      <c r="AO24" s="36"/>
      <c r="AQ24" s="36"/>
      <c r="AR24" s="36"/>
      <c r="AT24" s="36"/>
      <c r="AU24" s="36"/>
      <c r="AY24" s="86"/>
      <c r="AZ24" s="38"/>
      <c r="BA24" s="38"/>
      <c r="BB24" s="37"/>
      <c r="BC24" s="82">
        <f t="shared" ref="BC24:BC37" si="2">BB24/(5280*11.67)</f>
        <v>0</v>
      </c>
      <c r="BD24" s="29"/>
    </row>
    <row r="25" spans="1:56" s="27" customFormat="1" ht="15" customHeight="1" x14ac:dyDescent="0.25">
      <c r="A25" s="30"/>
      <c r="B25" s="27" t="s">
        <v>66</v>
      </c>
      <c r="E25" s="31"/>
      <c r="F25" s="32"/>
      <c r="G25" s="27">
        <v>2200</v>
      </c>
      <c r="H25" s="27">
        <v>2299</v>
      </c>
      <c r="I25" s="35" t="s">
        <v>488</v>
      </c>
      <c r="J25" s="35" t="s">
        <v>489</v>
      </c>
      <c r="K25" s="35" t="s">
        <v>490</v>
      </c>
      <c r="L25" s="132">
        <v>61.375659437280184</v>
      </c>
      <c r="M25" s="27">
        <v>3</v>
      </c>
      <c r="N25" s="27" t="s">
        <v>69</v>
      </c>
      <c r="AB25" s="33"/>
      <c r="AF25" s="36">
        <v>21154.400000000001</v>
      </c>
      <c r="AG25" s="36"/>
      <c r="AH25" s="32"/>
      <c r="AJ25" s="33"/>
      <c r="AK25" s="36"/>
      <c r="AL25" s="36"/>
      <c r="AN25" s="36"/>
      <c r="AO25" s="36"/>
      <c r="AQ25" s="36"/>
      <c r="AR25" s="36"/>
      <c r="AT25" s="36"/>
      <c r="AU25" s="36"/>
      <c r="AY25" s="86"/>
      <c r="AZ25" s="38">
        <v>758.20571462969406</v>
      </c>
      <c r="BA25" s="38">
        <v>18.000391894521201</v>
      </c>
      <c r="BB25" s="37">
        <v>13648</v>
      </c>
      <c r="BC25" s="82">
        <f t="shared" si="2"/>
        <v>0.22149515722780505</v>
      </c>
      <c r="BD25" s="29"/>
    </row>
    <row r="26" spans="1:56" s="27" customFormat="1" ht="15" customHeight="1" x14ac:dyDescent="0.25">
      <c r="A26" s="30"/>
      <c r="B26" s="27" t="s">
        <v>66</v>
      </c>
      <c r="E26" s="31"/>
      <c r="F26" s="32"/>
      <c r="G26" s="27">
        <v>1600</v>
      </c>
      <c r="H26" s="27">
        <v>1799</v>
      </c>
      <c r="I26" s="35" t="s">
        <v>491</v>
      </c>
      <c r="J26" s="35" t="s">
        <v>492</v>
      </c>
      <c r="K26" s="35" t="s">
        <v>95</v>
      </c>
      <c r="L26" s="132">
        <v>47.155071900505249</v>
      </c>
      <c r="M26" s="27">
        <v>3</v>
      </c>
      <c r="N26" s="27" t="s">
        <v>69</v>
      </c>
      <c r="AB26" s="33"/>
      <c r="AF26" s="36">
        <v>107680.05</v>
      </c>
      <c r="AG26" s="36"/>
      <c r="AH26" s="32"/>
      <c r="AJ26" s="33"/>
      <c r="AK26" s="36"/>
      <c r="AL26" s="36"/>
      <c r="AN26" s="36"/>
      <c r="AO26" s="36"/>
      <c r="AQ26" s="36"/>
      <c r="AR26" s="36"/>
      <c r="AT26" s="36"/>
      <c r="AU26" s="36"/>
      <c r="AY26" s="86"/>
      <c r="AZ26" s="38">
        <v>2701.6912994246891</v>
      </c>
      <c r="BA26" s="38">
        <v>25.713892632660691</v>
      </c>
      <c r="BB26" s="37">
        <v>69471</v>
      </c>
      <c r="BC26" s="82">
        <f t="shared" si="2"/>
        <v>1.1274538443561579</v>
      </c>
      <c r="BD26" s="29"/>
    </row>
    <row r="27" spans="1:56" s="27" customFormat="1" ht="15" customHeight="1" x14ac:dyDescent="0.25">
      <c r="A27" s="30"/>
      <c r="B27" s="27" t="s">
        <v>66</v>
      </c>
      <c r="E27" s="31"/>
      <c r="F27" s="32"/>
      <c r="G27" s="27">
        <v>500</v>
      </c>
      <c r="H27" s="27">
        <v>799</v>
      </c>
      <c r="I27" s="35" t="s">
        <v>493</v>
      </c>
      <c r="J27" s="35" t="s">
        <v>78</v>
      </c>
      <c r="K27" s="35" t="s">
        <v>89</v>
      </c>
      <c r="L27" s="132">
        <v>20</v>
      </c>
      <c r="M27" s="27">
        <v>4</v>
      </c>
      <c r="N27" s="27" t="s">
        <v>69</v>
      </c>
      <c r="AB27" s="33"/>
      <c r="AF27" s="36">
        <v>59203.8</v>
      </c>
      <c r="AG27" s="36"/>
      <c r="AH27" s="32"/>
      <c r="AJ27" s="33"/>
      <c r="AK27" s="36"/>
      <c r="AL27" s="36"/>
      <c r="AN27" s="36"/>
      <c r="AO27" s="36"/>
      <c r="AQ27" s="36"/>
      <c r="AR27" s="36"/>
      <c r="AT27" s="36"/>
      <c r="AU27" s="36"/>
      <c r="AY27" s="86"/>
      <c r="AZ27" s="38">
        <v>1317</v>
      </c>
      <c r="BA27" s="38">
        <v>29</v>
      </c>
      <c r="BB27" s="38">
        <v>38196</v>
      </c>
      <c r="BC27" s="82">
        <f t="shared" si="2"/>
        <v>0.61988782425800426</v>
      </c>
      <c r="BD27" s="29"/>
    </row>
    <row r="28" spans="1:56" s="27" customFormat="1" ht="15" customHeight="1" x14ac:dyDescent="0.25">
      <c r="A28" s="30"/>
      <c r="B28" s="27" t="s">
        <v>66</v>
      </c>
      <c r="F28" s="31"/>
      <c r="G28" s="27">
        <v>100</v>
      </c>
      <c r="H28" s="27">
        <v>199</v>
      </c>
      <c r="I28" s="35" t="s">
        <v>179</v>
      </c>
      <c r="J28" s="35" t="s">
        <v>494</v>
      </c>
      <c r="K28" s="35" t="s">
        <v>495</v>
      </c>
      <c r="L28" s="132">
        <v>40.442975376901678</v>
      </c>
      <c r="M28" s="27">
        <v>4</v>
      </c>
      <c r="N28" s="27" t="s">
        <v>69</v>
      </c>
      <c r="AF28" s="36">
        <v>45134.450000000004</v>
      </c>
      <c r="AG28" s="36"/>
      <c r="AJ28" s="33"/>
      <c r="AK28" s="36"/>
      <c r="AL28" s="36"/>
      <c r="AN28" s="36"/>
      <c r="AO28" s="36"/>
      <c r="AY28" s="79"/>
      <c r="AZ28" s="27">
        <v>798.6543012029839</v>
      </c>
      <c r="BA28" s="27">
        <v>36.460080357845833</v>
      </c>
      <c r="BB28" s="38">
        <v>29119</v>
      </c>
      <c r="BC28" s="82">
        <f t="shared" si="2"/>
        <v>0.47257601724182702</v>
      </c>
      <c r="BD28" s="29"/>
    </row>
    <row r="29" spans="1:56" s="27" customFormat="1" ht="15" customHeight="1" x14ac:dyDescent="0.25">
      <c r="A29" s="30"/>
      <c r="B29" s="27" t="s">
        <v>66</v>
      </c>
      <c r="G29" s="27">
        <v>100</v>
      </c>
      <c r="H29" s="27">
        <v>1299</v>
      </c>
      <c r="I29" s="35" t="s">
        <v>496</v>
      </c>
      <c r="J29" s="35" t="s">
        <v>84</v>
      </c>
      <c r="K29" s="35" t="s">
        <v>100</v>
      </c>
      <c r="L29" s="121">
        <v>60.401417666625314</v>
      </c>
      <c r="M29" s="27">
        <v>4</v>
      </c>
      <c r="N29" s="27" t="s">
        <v>71</v>
      </c>
      <c r="AF29" s="36">
        <v>402154.63199999998</v>
      </c>
      <c r="AG29" s="36"/>
      <c r="AJ29" s="33"/>
      <c r="AK29" s="36"/>
      <c r="AL29" s="36"/>
      <c r="AN29" s="36"/>
      <c r="AO29" s="36"/>
      <c r="AY29" s="79"/>
      <c r="AZ29" s="27">
        <v>6770.2800000000007</v>
      </c>
      <c r="BA29" s="27">
        <v>35.999999999999993</v>
      </c>
      <c r="BB29" s="38">
        <v>243730.08</v>
      </c>
      <c r="BC29" s="82">
        <f t="shared" si="2"/>
        <v>3.9555269922879175</v>
      </c>
      <c r="BD29" s="29"/>
    </row>
    <row r="30" spans="1:56" s="27" customFormat="1" ht="15" customHeight="1" x14ac:dyDescent="0.25">
      <c r="A30" s="30"/>
      <c r="B30" s="27" t="s">
        <v>66</v>
      </c>
      <c r="E30" s="31"/>
      <c r="F30" s="32"/>
      <c r="G30" s="27">
        <v>1100</v>
      </c>
      <c r="H30" s="27">
        <v>1199</v>
      </c>
      <c r="I30" s="59" t="s">
        <v>497</v>
      </c>
      <c r="J30" s="59" t="s">
        <v>83</v>
      </c>
      <c r="K30" s="59" t="s">
        <v>498</v>
      </c>
      <c r="L30" s="121">
        <v>46</v>
      </c>
      <c r="M30" s="27">
        <v>4</v>
      </c>
      <c r="N30" s="56" t="s">
        <v>73</v>
      </c>
      <c r="Q30" s="33"/>
      <c r="R30" s="33"/>
      <c r="S30" s="28"/>
      <c r="T30" s="33"/>
      <c r="V30" s="33"/>
      <c r="W30" s="36"/>
      <c r="X30" s="36"/>
      <c r="Y30" s="36"/>
      <c r="Z30" s="36"/>
      <c r="AA30" s="36"/>
      <c r="AC30" s="36"/>
      <c r="AD30" s="36"/>
      <c r="AF30" s="36">
        <v>88352.549999999988</v>
      </c>
      <c r="AG30" s="36"/>
      <c r="AH30" s="32"/>
      <c r="AJ30" s="33"/>
      <c r="AK30" s="36"/>
      <c r="AL30" s="36"/>
      <c r="AM30" s="56"/>
      <c r="AN30" s="36"/>
      <c r="AO30" s="36"/>
      <c r="AQ30" s="36"/>
      <c r="AR30" s="36"/>
      <c r="AT30" s="36"/>
      <c r="AU30" s="36"/>
      <c r="AY30" s="79"/>
      <c r="AZ30" s="27">
        <v>764.95254289725403</v>
      </c>
      <c r="BA30" s="27">
        <v>70.000420937475411</v>
      </c>
      <c r="BB30" s="38">
        <v>53547</v>
      </c>
      <c r="BC30" s="82">
        <f t="shared" si="2"/>
        <v>0.86902118875126588</v>
      </c>
      <c r="BD30" s="29"/>
    </row>
    <row r="31" spans="1:56" s="27" customFormat="1" ht="15" customHeight="1" x14ac:dyDescent="0.25">
      <c r="A31" s="30"/>
      <c r="B31" s="27" t="s">
        <v>66</v>
      </c>
      <c r="E31" s="31"/>
      <c r="F31" s="32"/>
      <c r="G31" s="27">
        <v>100</v>
      </c>
      <c r="H31" s="27">
        <v>399</v>
      </c>
      <c r="I31" s="59" t="s">
        <v>497</v>
      </c>
      <c r="J31" s="59" t="s">
        <v>84</v>
      </c>
      <c r="K31" s="59" t="s">
        <v>90</v>
      </c>
      <c r="L31" s="121">
        <v>57.286012289413421</v>
      </c>
      <c r="M31" s="56">
        <v>4</v>
      </c>
      <c r="N31" s="56" t="s">
        <v>73</v>
      </c>
      <c r="Q31" s="33"/>
      <c r="R31" s="33"/>
      <c r="S31" s="28"/>
      <c r="T31" s="33"/>
      <c r="V31" s="33"/>
      <c r="W31" s="36"/>
      <c r="X31" s="36"/>
      <c r="Y31" s="36"/>
      <c r="Z31" s="36"/>
      <c r="AA31" s="36"/>
      <c r="AC31" s="36"/>
      <c r="AD31" s="36"/>
      <c r="AF31" s="36">
        <v>145539.9</v>
      </c>
      <c r="AG31" s="36"/>
      <c r="AH31" s="32"/>
      <c r="AJ31" s="33"/>
      <c r="AK31" s="36"/>
      <c r="AL31" s="36"/>
      <c r="AN31" s="36"/>
      <c r="AO31" s="36"/>
      <c r="AQ31" s="36"/>
      <c r="AR31" s="36"/>
      <c r="AT31" s="36"/>
      <c r="AU31" s="36"/>
      <c r="AY31" s="79"/>
      <c r="AZ31" s="27">
        <v>1709.909865823035</v>
      </c>
      <c r="BA31" s="27">
        <v>51.585175197257307</v>
      </c>
      <c r="BB31" s="38">
        <v>88206</v>
      </c>
      <c r="BC31" s="82">
        <f t="shared" si="2"/>
        <v>1.4315065825348603</v>
      </c>
      <c r="BD31" s="29"/>
    </row>
    <row r="32" spans="1:56" s="27" customFormat="1" ht="15" customHeight="1" x14ac:dyDescent="0.25">
      <c r="A32" s="30"/>
      <c r="B32" s="27" t="s">
        <v>66</v>
      </c>
      <c r="E32" s="31"/>
      <c r="F32" s="32"/>
      <c r="G32" s="27">
        <v>600</v>
      </c>
      <c r="H32" s="27">
        <v>1299</v>
      </c>
      <c r="I32" s="35" t="s">
        <v>180</v>
      </c>
      <c r="J32" s="35" t="s">
        <v>181</v>
      </c>
      <c r="K32" s="35" t="s">
        <v>179</v>
      </c>
      <c r="L32" s="132">
        <v>57.385242398339237</v>
      </c>
      <c r="M32" s="27">
        <v>4</v>
      </c>
      <c r="N32" s="27" t="s">
        <v>69</v>
      </c>
      <c r="AF32" s="36">
        <v>203087.2</v>
      </c>
      <c r="AG32" s="36"/>
      <c r="AH32" s="32"/>
      <c r="AJ32" s="33"/>
      <c r="AK32" s="36"/>
      <c r="AL32" s="36"/>
      <c r="AN32" s="36"/>
      <c r="AO32" s="36"/>
      <c r="AQ32" s="36"/>
      <c r="AR32" s="36"/>
      <c r="AT32" s="36"/>
      <c r="AU32" s="36"/>
      <c r="AY32" s="86"/>
      <c r="AZ32" s="27">
        <v>3881.86</v>
      </c>
      <c r="BA32" s="27">
        <v>33.752891655031348</v>
      </c>
      <c r="BB32" s="38">
        <v>131024</v>
      </c>
      <c r="BC32" s="82">
        <f t="shared" si="2"/>
        <v>2.1264054426008152</v>
      </c>
      <c r="BD32" s="29"/>
    </row>
    <row r="33" spans="1:56" s="27" customFormat="1" ht="15" customHeight="1" x14ac:dyDescent="0.25">
      <c r="A33" s="30"/>
      <c r="B33" s="26" t="s">
        <v>66</v>
      </c>
      <c r="C33" s="26"/>
      <c r="D33" s="26"/>
      <c r="E33" s="44"/>
      <c r="F33" s="45"/>
      <c r="G33" s="137">
        <v>400</v>
      </c>
      <c r="H33" s="137">
        <v>999</v>
      </c>
      <c r="I33" s="140" t="s">
        <v>86</v>
      </c>
      <c r="J33" s="140" t="s">
        <v>182</v>
      </c>
      <c r="K33" s="140" t="s">
        <v>126</v>
      </c>
      <c r="L33" s="141">
        <v>59.625575568533719</v>
      </c>
      <c r="M33" s="142">
        <v>4</v>
      </c>
      <c r="N33" s="133" t="s">
        <v>73</v>
      </c>
      <c r="AB33" s="33">
        <v>8</v>
      </c>
      <c r="AF33" s="134">
        <v>326255.45699999994</v>
      </c>
      <c r="AG33" s="36"/>
      <c r="AH33" s="32" t="s">
        <v>79</v>
      </c>
      <c r="AJ33" s="33"/>
      <c r="AK33" s="36"/>
      <c r="AL33" s="36"/>
      <c r="AN33" s="36"/>
      <c r="AO33" s="36"/>
      <c r="AQ33" s="36"/>
      <c r="AR33" s="36"/>
      <c r="AT33" s="36"/>
      <c r="AU33" s="36"/>
      <c r="AY33" s="128" t="s">
        <v>243</v>
      </c>
      <c r="AZ33" s="135">
        <v>3413.14</v>
      </c>
      <c r="BA33" s="132">
        <v>57.932162173248095</v>
      </c>
      <c r="BB33" s="136">
        <v>197730.58</v>
      </c>
      <c r="BC33" s="82">
        <f t="shared" si="2"/>
        <v>3.2089951572278048</v>
      </c>
      <c r="BD33" s="29"/>
    </row>
    <row r="34" spans="1:56" s="27" customFormat="1" ht="15" customHeight="1" x14ac:dyDescent="0.25">
      <c r="A34" s="30"/>
      <c r="B34" s="27" t="s">
        <v>66</v>
      </c>
      <c r="F34" s="64"/>
      <c r="G34" s="27">
        <v>150</v>
      </c>
      <c r="H34" s="27">
        <v>399</v>
      </c>
      <c r="I34" s="35" t="s">
        <v>86</v>
      </c>
      <c r="J34" s="35" t="s">
        <v>499</v>
      </c>
      <c r="K34" s="35" t="s">
        <v>182</v>
      </c>
      <c r="L34" s="121">
        <v>62.928255460326234</v>
      </c>
      <c r="M34" s="56">
        <v>4</v>
      </c>
      <c r="N34" s="27" t="s">
        <v>73</v>
      </c>
      <c r="AF34" s="36">
        <v>95488.799999999988</v>
      </c>
      <c r="AG34" s="36"/>
      <c r="AJ34" s="33"/>
      <c r="AK34" s="36"/>
      <c r="AL34" s="36"/>
      <c r="AN34" s="36"/>
      <c r="AO34" s="36"/>
      <c r="AY34" s="79"/>
      <c r="AZ34" s="27">
        <v>1425.1268834229081</v>
      </c>
      <c r="BA34" s="27">
        <v>40.608314019732383</v>
      </c>
      <c r="BB34" s="38">
        <v>57872</v>
      </c>
      <c r="BC34" s="82">
        <f t="shared" si="2"/>
        <v>0.93921217314533512</v>
      </c>
      <c r="BD34" s="29"/>
    </row>
    <row r="35" spans="1:56" s="27" customFormat="1" ht="15" customHeight="1" x14ac:dyDescent="0.25">
      <c r="A35" s="30"/>
      <c r="B35" s="27" t="s">
        <v>66</v>
      </c>
      <c r="E35" s="31"/>
      <c r="F35" s="32"/>
      <c r="G35" s="27">
        <v>700</v>
      </c>
      <c r="H35" s="27">
        <v>799</v>
      </c>
      <c r="I35" s="35" t="s">
        <v>500</v>
      </c>
      <c r="J35" s="35" t="s">
        <v>399</v>
      </c>
      <c r="K35" s="35" t="s">
        <v>89</v>
      </c>
      <c r="L35" s="132">
        <v>18</v>
      </c>
      <c r="M35" s="27">
        <v>4</v>
      </c>
      <c r="N35" s="27" t="s">
        <v>69</v>
      </c>
      <c r="AF35" s="36">
        <v>22452.800000000003</v>
      </c>
      <c r="AG35" s="36"/>
      <c r="AH35" s="32"/>
      <c r="AJ35" s="33"/>
      <c r="AK35" s="36"/>
      <c r="AL35" s="36"/>
      <c r="AN35" s="36"/>
      <c r="AO35" s="36"/>
      <c r="AQ35" s="36"/>
      <c r="AR35" s="36"/>
      <c r="AT35" s="36"/>
      <c r="AU35" s="36"/>
      <c r="AY35" s="86"/>
      <c r="AZ35" s="27">
        <v>585</v>
      </c>
      <c r="BA35" s="27">
        <v>24</v>
      </c>
      <c r="BB35" s="38">
        <v>14033</v>
      </c>
      <c r="BC35" s="82">
        <f t="shared" si="2"/>
        <v>0.22774337202357769</v>
      </c>
      <c r="BD35" s="29"/>
    </row>
    <row r="36" spans="1:56" s="27" customFormat="1" ht="15" customHeight="1" x14ac:dyDescent="0.25">
      <c r="A36" s="30"/>
      <c r="B36" s="27" t="s">
        <v>66</v>
      </c>
      <c r="E36" s="31"/>
      <c r="F36" s="32"/>
      <c r="G36" s="27">
        <v>400</v>
      </c>
      <c r="H36" s="27">
        <v>999</v>
      </c>
      <c r="I36" s="35" t="s">
        <v>501</v>
      </c>
      <c r="J36" s="35" t="s">
        <v>90</v>
      </c>
      <c r="K36" s="35" t="s">
        <v>78</v>
      </c>
      <c r="L36" s="132">
        <v>36.216860084570548</v>
      </c>
      <c r="M36" s="27">
        <v>4</v>
      </c>
      <c r="N36" s="27" t="s">
        <v>69</v>
      </c>
      <c r="AB36" s="33"/>
      <c r="AF36" s="36">
        <v>149189.05000000002</v>
      </c>
      <c r="AG36" s="36"/>
      <c r="AH36" s="32"/>
      <c r="AJ36" s="33"/>
      <c r="AK36" s="36"/>
      <c r="AL36" s="36"/>
      <c r="AN36" s="36"/>
      <c r="AO36" s="36"/>
      <c r="AQ36" s="36"/>
      <c r="AR36" s="36"/>
      <c r="AT36" s="36"/>
      <c r="AU36" s="36"/>
      <c r="AY36" s="86"/>
      <c r="AZ36" s="38">
        <v>3187.4776607209992</v>
      </c>
      <c r="BA36" s="38">
        <v>30.196603786778624</v>
      </c>
      <c r="BB36" s="38">
        <v>96251</v>
      </c>
      <c r="BC36" s="82">
        <f t="shared" si="2"/>
        <v>1.5620699280724988</v>
      </c>
      <c r="BD36" s="29"/>
    </row>
    <row r="37" spans="1:56" s="27" customFormat="1" ht="15" customHeight="1" x14ac:dyDescent="0.25">
      <c r="A37" s="30"/>
      <c r="B37" s="27" t="s">
        <v>66</v>
      </c>
      <c r="G37" s="27">
        <v>500</v>
      </c>
      <c r="H37" s="27">
        <v>799</v>
      </c>
      <c r="I37" s="35" t="s">
        <v>502</v>
      </c>
      <c r="J37" s="35" t="s">
        <v>503</v>
      </c>
      <c r="K37" s="35" t="s">
        <v>89</v>
      </c>
      <c r="L37" s="121">
        <v>62.333764187906453</v>
      </c>
      <c r="M37" s="27">
        <v>4</v>
      </c>
      <c r="N37" s="27" t="s">
        <v>71</v>
      </c>
      <c r="AF37" s="36">
        <v>110292.43499999998</v>
      </c>
      <c r="AG37" s="36"/>
      <c r="AJ37" s="33"/>
      <c r="AK37" s="36"/>
      <c r="AL37" s="36"/>
      <c r="AN37" s="36"/>
      <c r="AO37" s="36"/>
      <c r="AY37" s="79"/>
      <c r="AZ37" s="27">
        <v>2228.13</v>
      </c>
      <c r="BA37" s="27">
        <v>29.999999999999996</v>
      </c>
      <c r="BB37" s="38">
        <v>66843.899999999994</v>
      </c>
      <c r="BC37" s="82">
        <f t="shared" si="2"/>
        <v>1.0848182986679129</v>
      </c>
      <c r="BD37" s="29"/>
    </row>
    <row r="38" spans="1:56" s="27" customFormat="1" ht="15" customHeight="1" x14ac:dyDescent="0.25">
      <c r="A38" s="30"/>
      <c r="B38" s="26" t="s">
        <v>66</v>
      </c>
      <c r="C38" s="26"/>
      <c r="D38" s="26" t="s">
        <v>378</v>
      </c>
      <c r="E38" s="44"/>
      <c r="F38" s="45"/>
      <c r="G38" s="137"/>
      <c r="H38" s="137"/>
      <c r="I38" s="140" t="s">
        <v>379</v>
      </c>
      <c r="J38" s="140" t="s">
        <v>88</v>
      </c>
      <c r="K38" s="140" t="s">
        <v>86</v>
      </c>
      <c r="L38" s="141"/>
      <c r="M38" s="142">
        <v>4</v>
      </c>
      <c r="N38" s="133"/>
      <c r="AB38" s="33"/>
      <c r="AE38" s="27">
        <v>4</v>
      </c>
      <c r="AF38" s="134">
        <v>150000</v>
      </c>
      <c r="AG38" s="36">
        <f>93150.29+28884.35</f>
        <v>122034.63999999998</v>
      </c>
      <c r="AH38" s="32" t="s">
        <v>79</v>
      </c>
      <c r="AJ38" s="33"/>
      <c r="AK38" s="36"/>
      <c r="AL38" s="36"/>
      <c r="AN38" s="36"/>
      <c r="AO38" s="36"/>
      <c r="AQ38" s="36"/>
      <c r="AR38" s="36"/>
      <c r="AT38" s="36"/>
      <c r="AU38" s="36"/>
      <c r="AY38" s="128"/>
      <c r="AZ38" s="135"/>
      <c r="BA38" s="132"/>
      <c r="BB38" s="136"/>
      <c r="BC38" s="82"/>
      <c r="BD38" s="29"/>
    </row>
    <row r="39" spans="1:56" s="27" customFormat="1" ht="15" customHeight="1" x14ac:dyDescent="0.25">
      <c r="A39" s="30"/>
      <c r="B39" s="27" t="s">
        <v>66</v>
      </c>
      <c r="G39" s="27">
        <v>300</v>
      </c>
      <c r="H39" s="27">
        <v>1499</v>
      </c>
      <c r="I39" s="35" t="s">
        <v>492</v>
      </c>
      <c r="J39" s="35" t="s">
        <v>504</v>
      </c>
      <c r="K39" s="35" t="s">
        <v>81</v>
      </c>
      <c r="L39" s="121">
        <v>53.585332552681969</v>
      </c>
      <c r="M39" s="27">
        <v>4</v>
      </c>
      <c r="N39" s="27" t="s">
        <v>73</v>
      </c>
      <c r="AF39" s="36">
        <v>687630.89999999991</v>
      </c>
      <c r="AG39" s="36"/>
      <c r="AJ39" s="33"/>
      <c r="AK39" s="36"/>
      <c r="AL39" s="36"/>
      <c r="AN39" s="36"/>
      <c r="AO39" s="36"/>
      <c r="AY39" s="79"/>
      <c r="AZ39" s="27">
        <v>10228.850784838944</v>
      </c>
      <c r="BA39" s="27">
        <v>40.742211296863864</v>
      </c>
      <c r="BB39" s="38">
        <v>416746</v>
      </c>
      <c r="BC39" s="82">
        <f t="shared" ref="BC39:BC60" si="3">BB39/(5280*11.67)</f>
        <v>6.7634247357897745</v>
      </c>
      <c r="BD39" s="29"/>
    </row>
    <row r="40" spans="1:56" s="27" customFormat="1" ht="15" customHeight="1" x14ac:dyDescent="0.25">
      <c r="A40" s="30"/>
      <c r="B40" s="27" t="s">
        <v>66</v>
      </c>
      <c r="G40" s="27">
        <v>600</v>
      </c>
      <c r="H40" s="27">
        <v>699</v>
      </c>
      <c r="I40" s="35" t="s">
        <v>85</v>
      </c>
      <c r="J40" s="35" t="s">
        <v>87</v>
      </c>
      <c r="K40" s="35" t="s">
        <v>505</v>
      </c>
      <c r="L40" s="121">
        <v>66.71148036253777</v>
      </c>
      <c r="M40" s="27">
        <v>4</v>
      </c>
      <c r="N40" s="27" t="s">
        <v>71</v>
      </c>
      <c r="AF40" s="36">
        <v>62261.1</v>
      </c>
      <c r="AG40" s="36"/>
      <c r="AJ40" s="33"/>
      <c r="AK40" s="36"/>
      <c r="AL40" s="36"/>
      <c r="AN40" s="36"/>
      <c r="AO40" s="36"/>
      <c r="AY40" s="79"/>
      <c r="AZ40" s="27">
        <v>943.32545346261304</v>
      </c>
      <c r="BA40" s="27">
        <v>40.001040851269174</v>
      </c>
      <c r="BB40" s="38">
        <v>37734</v>
      </c>
      <c r="BC40" s="82">
        <f t="shared" si="3"/>
        <v>0.61238996650307709</v>
      </c>
      <c r="BD40" s="29"/>
    </row>
    <row r="41" spans="1:56" s="27" customFormat="1" ht="15" customHeight="1" x14ac:dyDescent="0.25">
      <c r="A41" s="30"/>
      <c r="B41" s="27" t="s">
        <v>66</v>
      </c>
      <c r="G41" s="27">
        <v>1400</v>
      </c>
      <c r="H41" s="27">
        <v>1454</v>
      </c>
      <c r="I41" s="35" t="s">
        <v>90</v>
      </c>
      <c r="J41" s="35" t="s">
        <v>506</v>
      </c>
      <c r="K41" s="35" t="s">
        <v>503</v>
      </c>
      <c r="L41" s="121">
        <v>54.000699195924689</v>
      </c>
      <c r="M41" s="56">
        <v>4</v>
      </c>
      <c r="N41" s="27" t="s">
        <v>73</v>
      </c>
      <c r="AF41" s="36">
        <v>33037.949999999997</v>
      </c>
      <c r="AG41" s="36"/>
      <c r="AH41" s="32"/>
      <c r="AJ41" s="33"/>
      <c r="AK41" s="36"/>
      <c r="AL41" s="36"/>
      <c r="AN41" s="36"/>
      <c r="AO41" s="36"/>
      <c r="AY41" s="79"/>
      <c r="AZ41" s="27">
        <v>564.73471537203898</v>
      </c>
      <c r="BA41" s="27">
        <v>35.455585525336687</v>
      </c>
      <c r="BB41" s="38">
        <v>20023</v>
      </c>
      <c r="BC41" s="82">
        <f t="shared" si="3"/>
        <v>0.32495585676819611</v>
      </c>
      <c r="BD41" s="29"/>
    </row>
    <row r="42" spans="1:56" s="27" customFormat="1" ht="15" customHeight="1" x14ac:dyDescent="0.25">
      <c r="A42" s="30"/>
      <c r="B42" s="27" t="s">
        <v>66</v>
      </c>
      <c r="G42" s="27">
        <v>300</v>
      </c>
      <c r="H42" s="27">
        <v>599</v>
      </c>
      <c r="I42" s="35" t="s">
        <v>184</v>
      </c>
      <c r="J42" s="35" t="s">
        <v>87</v>
      </c>
      <c r="K42" s="35" t="s">
        <v>82</v>
      </c>
      <c r="L42" s="121">
        <v>25.812063953488373</v>
      </c>
      <c r="M42" s="27">
        <v>4</v>
      </c>
      <c r="N42" s="27" t="s">
        <v>69</v>
      </c>
      <c r="AF42" s="36">
        <v>74648</v>
      </c>
      <c r="AG42" s="36"/>
      <c r="AH42" s="32"/>
      <c r="AJ42" s="33"/>
      <c r="AK42" s="36"/>
      <c r="AL42" s="36"/>
      <c r="AN42" s="36"/>
      <c r="AO42" s="36"/>
      <c r="AY42" s="79"/>
      <c r="AZ42" s="27">
        <v>1387.7936199850631</v>
      </c>
      <c r="BA42" s="27">
        <v>34.702566221999454</v>
      </c>
      <c r="BB42" s="38">
        <v>48160</v>
      </c>
      <c r="BC42" s="82">
        <f t="shared" si="3"/>
        <v>0.78159486899846797</v>
      </c>
      <c r="BD42" s="29"/>
    </row>
    <row r="43" spans="1:56" s="27" customFormat="1" ht="15" customHeight="1" x14ac:dyDescent="0.25">
      <c r="A43" s="30"/>
      <c r="B43" s="27" t="s">
        <v>66</v>
      </c>
      <c r="E43" s="31"/>
      <c r="F43" s="32"/>
      <c r="G43" s="27">
        <v>2200</v>
      </c>
      <c r="H43" s="27">
        <v>2399</v>
      </c>
      <c r="I43" s="35" t="s">
        <v>504</v>
      </c>
      <c r="J43" s="35" t="s">
        <v>507</v>
      </c>
      <c r="K43" s="35" t="s">
        <v>508</v>
      </c>
      <c r="L43" s="132">
        <v>34.266222507406447</v>
      </c>
      <c r="M43" s="27">
        <v>4</v>
      </c>
      <c r="N43" s="27" t="s">
        <v>69</v>
      </c>
      <c r="AB43" s="33"/>
      <c r="AF43" s="36">
        <v>113532.85</v>
      </c>
      <c r="AG43" s="36"/>
      <c r="AH43" s="32"/>
      <c r="AJ43" s="33"/>
      <c r="AK43" s="36"/>
      <c r="AL43" s="36"/>
      <c r="AN43" s="36"/>
      <c r="AO43" s="36"/>
      <c r="AQ43" s="36"/>
      <c r="AR43" s="36"/>
      <c r="AT43" s="36"/>
      <c r="AU43" s="36"/>
      <c r="AY43" s="86"/>
      <c r="AZ43" s="38">
        <v>1220.7900652250621</v>
      </c>
      <c r="BA43" s="38">
        <v>59.999669137622242</v>
      </c>
      <c r="BB43" s="38">
        <v>73247</v>
      </c>
      <c r="BC43" s="82">
        <f t="shared" si="3"/>
        <v>1.1887350367427489</v>
      </c>
      <c r="BD43" s="29"/>
    </row>
    <row r="44" spans="1:56" s="27" customFormat="1" ht="15" customHeight="1" x14ac:dyDescent="0.25">
      <c r="A44" s="30"/>
      <c r="B44" s="27" t="s">
        <v>66</v>
      </c>
      <c r="G44" s="27">
        <v>850</v>
      </c>
      <c r="H44" s="27">
        <v>1499</v>
      </c>
      <c r="I44" s="35" t="s">
        <v>92</v>
      </c>
      <c r="J44" s="35" t="s">
        <v>91</v>
      </c>
      <c r="K44" s="35" t="s">
        <v>492</v>
      </c>
      <c r="L44" s="121">
        <v>56.292258351893096</v>
      </c>
      <c r="M44" s="56">
        <v>4</v>
      </c>
      <c r="N44" s="27" t="s">
        <v>73</v>
      </c>
      <c r="AF44" s="36">
        <v>185212.5</v>
      </c>
      <c r="AG44" s="36"/>
      <c r="AJ44" s="33"/>
      <c r="AK44" s="36"/>
      <c r="AL44" s="36"/>
      <c r="AN44" s="36"/>
      <c r="AO44" s="36"/>
      <c r="AY44" s="79"/>
      <c r="AZ44" s="27">
        <v>2927.3050069495557</v>
      </c>
      <c r="BA44" s="27">
        <v>38.345850443842842</v>
      </c>
      <c r="BB44" s="38">
        <v>112250</v>
      </c>
      <c r="BC44" s="82">
        <f t="shared" si="3"/>
        <v>1.8217197683778661</v>
      </c>
      <c r="BD44" s="29"/>
    </row>
    <row r="45" spans="1:56" s="27" customFormat="1" ht="15" customHeight="1" x14ac:dyDescent="0.25">
      <c r="A45" s="30"/>
      <c r="B45" s="27" t="s">
        <v>66</v>
      </c>
      <c r="E45" s="31"/>
      <c r="F45" s="32"/>
      <c r="G45" s="27">
        <v>700</v>
      </c>
      <c r="H45" s="27">
        <v>799</v>
      </c>
      <c r="I45" s="35" t="s">
        <v>509</v>
      </c>
      <c r="J45" s="35" t="s">
        <v>510</v>
      </c>
      <c r="K45" s="35" t="s">
        <v>248</v>
      </c>
      <c r="L45" s="165">
        <v>45</v>
      </c>
      <c r="M45" s="27">
        <v>5</v>
      </c>
      <c r="N45" s="27" t="s">
        <v>69</v>
      </c>
      <c r="AB45" s="33"/>
      <c r="AF45" s="36">
        <v>16371.1</v>
      </c>
      <c r="AH45" s="32"/>
      <c r="AJ45" s="33"/>
      <c r="AK45" s="36"/>
      <c r="AL45" s="36"/>
      <c r="AN45" s="36"/>
      <c r="AO45" s="36"/>
      <c r="AQ45" s="36"/>
      <c r="AR45" s="36"/>
      <c r="AT45" s="36"/>
      <c r="AU45" s="36"/>
      <c r="AY45" s="86"/>
      <c r="AZ45" s="38">
        <v>528</v>
      </c>
      <c r="BA45" s="38">
        <v>20</v>
      </c>
      <c r="BB45" s="38">
        <v>10562</v>
      </c>
      <c r="BC45" s="82">
        <f t="shared" si="3"/>
        <v>0.17141206408558593</v>
      </c>
      <c r="BD45" s="29"/>
    </row>
    <row r="46" spans="1:56" s="27" customFormat="1" ht="15" customHeight="1" x14ac:dyDescent="0.25">
      <c r="A46" s="30"/>
      <c r="B46" s="27" t="s">
        <v>66</v>
      </c>
      <c r="E46" s="31"/>
      <c r="F46" s="32"/>
      <c r="G46" s="27">
        <v>600</v>
      </c>
      <c r="H46" s="27">
        <v>699</v>
      </c>
      <c r="I46" s="35" t="s">
        <v>511</v>
      </c>
      <c r="J46" s="35" t="s">
        <v>414</v>
      </c>
      <c r="K46" s="35" t="s">
        <v>512</v>
      </c>
      <c r="L46" s="121">
        <v>2</v>
      </c>
      <c r="M46" s="27">
        <v>5</v>
      </c>
      <c r="N46" s="27" t="s">
        <v>69</v>
      </c>
      <c r="AF46" s="36">
        <v>19381.2</v>
      </c>
      <c r="AH46" s="32"/>
      <c r="AJ46" s="33"/>
      <c r="AK46" s="36"/>
      <c r="AL46" s="36"/>
      <c r="AN46" s="36"/>
      <c r="AO46" s="36"/>
      <c r="AQ46" s="36"/>
      <c r="AR46" s="36"/>
      <c r="AT46" s="36"/>
      <c r="AU46" s="36"/>
      <c r="AY46" s="86"/>
      <c r="AZ46" s="27">
        <v>247</v>
      </c>
      <c r="BA46" s="27">
        <v>25</v>
      </c>
      <c r="BB46" s="38">
        <v>6252</v>
      </c>
      <c r="BC46" s="82">
        <f t="shared" si="3"/>
        <v>0.10146451663161175</v>
      </c>
      <c r="BD46" s="29"/>
    </row>
    <row r="47" spans="1:56" s="27" customFormat="1" ht="15" customHeight="1" x14ac:dyDescent="0.25">
      <c r="A47" s="30"/>
      <c r="B47" s="27" t="s">
        <v>66</v>
      </c>
      <c r="E47" s="31"/>
      <c r="F47" s="32"/>
      <c r="G47" s="27">
        <v>4400</v>
      </c>
      <c r="H47" s="27">
        <v>4699</v>
      </c>
      <c r="I47" s="35" t="s">
        <v>513</v>
      </c>
      <c r="J47" s="35" t="s">
        <v>514</v>
      </c>
      <c r="K47" s="35" t="s">
        <v>510</v>
      </c>
      <c r="L47" s="132">
        <v>42.737766624843161</v>
      </c>
      <c r="M47" s="27">
        <v>5</v>
      </c>
      <c r="N47" s="27" t="s">
        <v>69</v>
      </c>
      <c r="AB47" s="33"/>
      <c r="AF47" s="36">
        <v>51884.700000000004</v>
      </c>
      <c r="AH47" s="32"/>
      <c r="AJ47" s="33"/>
      <c r="AK47" s="36"/>
      <c r="AL47" s="36"/>
      <c r="AN47" s="36"/>
      <c r="AO47" s="36"/>
      <c r="AQ47" s="36"/>
      <c r="AR47" s="36"/>
      <c r="AT47" s="36"/>
      <c r="AU47" s="36"/>
      <c r="AY47" s="86"/>
      <c r="AZ47" s="38">
        <v>1142.4876832592051</v>
      </c>
      <c r="BA47" s="38">
        <v>29.299221768857784</v>
      </c>
      <c r="BB47" s="38">
        <v>33474</v>
      </c>
      <c r="BC47" s="82">
        <f t="shared" si="3"/>
        <v>0.54325387551608628</v>
      </c>
      <c r="BD47" s="29"/>
    </row>
    <row r="48" spans="1:56" s="27" customFormat="1" ht="15" customHeight="1" x14ac:dyDescent="0.25">
      <c r="A48" s="30"/>
      <c r="B48" s="27" t="s">
        <v>66</v>
      </c>
      <c r="D48" s="27" t="s">
        <v>416</v>
      </c>
      <c r="E48" s="31"/>
      <c r="F48" s="32"/>
      <c r="G48" s="121">
        <v>100</v>
      </c>
      <c r="H48" s="121">
        <v>299</v>
      </c>
      <c r="I48" s="155" t="s">
        <v>245</v>
      </c>
      <c r="J48" s="128" t="s">
        <v>246</v>
      </c>
      <c r="K48" s="128" t="s">
        <v>244</v>
      </c>
      <c r="L48" s="121">
        <v>20.666159993051334</v>
      </c>
      <c r="M48" s="126">
        <v>5</v>
      </c>
      <c r="N48" s="126" t="s">
        <v>69</v>
      </c>
      <c r="AB48" s="33">
        <v>6</v>
      </c>
      <c r="AE48" s="27">
        <v>6</v>
      </c>
      <c r="AF48" s="127">
        <v>71380.600000000006</v>
      </c>
      <c r="AG48" s="36">
        <f>5731.19</f>
        <v>5731.19</v>
      </c>
      <c r="AH48" s="32"/>
      <c r="AJ48" s="33"/>
      <c r="AK48" s="36"/>
      <c r="AL48" s="36"/>
      <c r="AN48" s="36"/>
      <c r="AO48" s="36"/>
      <c r="AQ48" s="36"/>
      <c r="AR48" s="36"/>
      <c r="AT48" s="36"/>
      <c r="AU48" s="36"/>
      <c r="AY48" s="128" t="s">
        <v>247</v>
      </c>
      <c r="AZ48" s="129">
        <v>1555.8172402540511</v>
      </c>
      <c r="BA48" s="121">
        <v>29.599877677457876</v>
      </c>
      <c r="BB48" s="130">
        <v>46052</v>
      </c>
      <c r="BC48" s="82">
        <f t="shared" si="3"/>
        <v>0.74738386435044535</v>
      </c>
      <c r="BD48" s="29"/>
    </row>
    <row r="49" spans="1:56" s="27" customFormat="1" ht="15" customHeight="1" x14ac:dyDescent="0.25">
      <c r="A49" s="30"/>
      <c r="B49" s="27" t="s">
        <v>66</v>
      </c>
      <c r="E49" s="31"/>
      <c r="F49" s="32"/>
      <c r="G49" s="27">
        <v>700</v>
      </c>
      <c r="H49" s="27">
        <v>899</v>
      </c>
      <c r="I49" s="35" t="s">
        <v>515</v>
      </c>
      <c r="J49" s="35" t="s">
        <v>510</v>
      </c>
      <c r="K49" s="35" t="s">
        <v>78</v>
      </c>
      <c r="L49" s="121">
        <v>54.019700809286356</v>
      </c>
      <c r="M49" s="27">
        <v>5</v>
      </c>
      <c r="N49" s="27" t="s">
        <v>69</v>
      </c>
      <c r="AB49" s="33"/>
      <c r="AF49" s="36">
        <v>56883.450000000004</v>
      </c>
      <c r="AH49" s="32"/>
      <c r="AJ49" s="33"/>
      <c r="AK49" s="36"/>
      <c r="AL49" s="36"/>
      <c r="AN49" s="36"/>
      <c r="AO49" s="36"/>
      <c r="AQ49" s="36"/>
      <c r="AR49" s="36"/>
      <c r="AT49" s="36"/>
      <c r="AU49" s="36"/>
      <c r="AY49" s="86"/>
      <c r="AZ49" s="38">
        <v>531.82593031110696</v>
      </c>
      <c r="BA49" s="38">
        <v>69.005661266895842</v>
      </c>
      <c r="BB49" s="38">
        <v>36699</v>
      </c>
      <c r="BC49" s="82">
        <f t="shared" si="3"/>
        <v>0.5955928176365195</v>
      </c>
      <c r="BD49" s="29"/>
    </row>
    <row r="50" spans="1:56" s="27" customFormat="1" ht="15" customHeight="1" x14ac:dyDescent="0.25">
      <c r="A50" s="30"/>
      <c r="B50" s="27" t="s">
        <v>66</v>
      </c>
      <c r="E50" s="31"/>
      <c r="F50" s="32"/>
      <c r="G50" s="27">
        <v>700</v>
      </c>
      <c r="H50" s="27">
        <v>899</v>
      </c>
      <c r="I50" s="35" t="s">
        <v>249</v>
      </c>
      <c r="J50" s="35" t="s">
        <v>510</v>
      </c>
      <c r="K50" s="35" t="s">
        <v>78</v>
      </c>
      <c r="L50" s="121">
        <v>57.105302830437566</v>
      </c>
      <c r="M50" s="27">
        <v>5</v>
      </c>
      <c r="N50" s="27" t="s">
        <v>69</v>
      </c>
      <c r="AF50" s="36">
        <v>41126.15</v>
      </c>
      <c r="AH50" s="32"/>
      <c r="AJ50" s="33"/>
      <c r="AK50" s="36"/>
      <c r="AL50" s="36"/>
      <c r="AN50" s="36"/>
      <c r="AO50" s="36"/>
      <c r="AQ50" s="36"/>
      <c r="AR50" s="36"/>
      <c r="AT50" s="36"/>
      <c r="AU50" s="36"/>
      <c r="AY50" s="86"/>
      <c r="AZ50" s="27">
        <v>514.42151509799305</v>
      </c>
      <c r="BA50" s="27">
        <v>51.578324819765136</v>
      </c>
      <c r="BB50" s="38">
        <v>26533</v>
      </c>
      <c r="BC50" s="82">
        <f t="shared" si="3"/>
        <v>0.43060748876944249</v>
      </c>
      <c r="BD50" s="29"/>
    </row>
    <row r="51" spans="1:56" s="27" customFormat="1" ht="15" customHeight="1" x14ac:dyDescent="0.25">
      <c r="A51" s="30"/>
      <c r="B51" s="27" t="s">
        <v>66</v>
      </c>
      <c r="E51" s="31"/>
      <c r="F51" s="32"/>
      <c r="G51" s="27">
        <v>700</v>
      </c>
      <c r="H51" s="27">
        <v>799</v>
      </c>
      <c r="I51" s="35" t="s">
        <v>516</v>
      </c>
      <c r="J51" s="35" t="s">
        <v>510</v>
      </c>
      <c r="K51" s="35" t="s">
        <v>248</v>
      </c>
      <c r="L51" s="165">
        <v>44</v>
      </c>
      <c r="M51" s="27">
        <v>5</v>
      </c>
      <c r="N51" s="27" t="s">
        <v>69</v>
      </c>
      <c r="AB51" s="33"/>
      <c r="AF51" s="36">
        <v>21298.55</v>
      </c>
      <c r="AH51" s="32"/>
      <c r="AJ51" s="33"/>
      <c r="AK51" s="36"/>
      <c r="AL51" s="36"/>
      <c r="AN51" s="36"/>
      <c r="AO51" s="36"/>
      <c r="AQ51" s="36"/>
      <c r="AR51" s="36"/>
      <c r="AT51" s="36"/>
      <c r="AU51" s="36"/>
      <c r="AY51" s="86"/>
      <c r="AZ51" s="38">
        <v>529</v>
      </c>
      <c r="BA51" s="38">
        <v>26</v>
      </c>
      <c r="BB51" s="38">
        <v>13741</v>
      </c>
      <c r="BC51" s="82">
        <f t="shared" si="3"/>
        <v>0.22300446625639428</v>
      </c>
      <c r="BD51" s="29"/>
    </row>
    <row r="52" spans="1:56" s="27" customFormat="1" ht="15" customHeight="1" x14ac:dyDescent="0.25">
      <c r="A52" s="30"/>
      <c r="B52" s="27" t="s">
        <v>66</v>
      </c>
      <c r="D52" s="27" t="s">
        <v>461</v>
      </c>
      <c r="E52" s="31"/>
      <c r="F52" s="32"/>
      <c r="G52" s="121">
        <v>3200</v>
      </c>
      <c r="H52" s="121">
        <v>3299</v>
      </c>
      <c r="I52" s="123" t="s">
        <v>248</v>
      </c>
      <c r="J52" s="123" t="s">
        <v>188</v>
      </c>
      <c r="K52" s="123" t="s">
        <v>249</v>
      </c>
      <c r="L52" s="121">
        <v>44.734160022578145</v>
      </c>
      <c r="M52" s="126">
        <v>5</v>
      </c>
      <c r="N52" s="126" t="s">
        <v>69</v>
      </c>
      <c r="AB52" s="33">
        <v>12</v>
      </c>
      <c r="AF52" s="127">
        <v>87872.6</v>
      </c>
      <c r="AG52" s="36">
        <v>32983.129999999997</v>
      </c>
      <c r="AH52" s="32"/>
      <c r="AJ52" s="33"/>
      <c r="AK52" s="36"/>
      <c r="AL52" s="36"/>
      <c r="AN52" s="36"/>
      <c r="AO52" s="36"/>
      <c r="AQ52" s="36"/>
      <c r="AR52" s="36"/>
      <c r="AT52" s="36"/>
      <c r="AU52" s="36"/>
      <c r="AY52" s="128" t="s">
        <v>250</v>
      </c>
      <c r="AZ52" s="129">
        <v>959.63051012479195</v>
      </c>
      <c r="BA52" s="121">
        <v>59.076904497990249</v>
      </c>
      <c r="BB52" s="130">
        <v>56692</v>
      </c>
      <c r="BC52" s="82">
        <f t="shared" si="3"/>
        <v>0.92006180052452546</v>
      </c>
      <c r="BD52" s="29"/>
    </row>
    <row r="53" spans="1:56" s="27" customFormat="1" ht="15" customHeight="1" x14ac:dyDescent="0.25">
      <c r="A53" s="30"/>
      <c r="B53" s="27" t="s">
        <v>66</v>
      </c>
      <c r="E53" s="31"/>
      <c r="F53" s="32"/>
      <c r="G53" s="27">
        <v>3400</v>
      </c>
      <c r="H53" s="27">
        <v>3899</v>
      </c>
      <c r="I53" s="35" t="s">
        <v>248</v>
      </c>
      <c r="J53" s="35" t="s">
        <v>249</v>
      </c>
      <c r="K53" s="35" t="s">
        <v>517</v>
      </c>
      <c r="L53" s="165">
        <v>56.534418022528158</v>
      </c>
      <c r="M53" s="27">
        <v>5</v>
      </c>
      <c r="N53" s="27" t="s">
        <v>69</v>
      </c>
      <c r="AF53" s="36">
        <v>107745.15000000001</v>
      </c>
      <c r="AH53" s="32"/>
      <c r="AJ53" s="33"/>
      <c r="AK53" s="36"/>
      <c r="AL53" s="36"/>
      <c r="AN53" s="36"/>
      <c r="AO53" s="36"/>
      <c r="AQ53" s="36"/>
      <c r="AR53" s="36"/>
      <c r="AT53" s="36"/>
      <c r="AU53" s="36"/>
      <c r="AY53" s="86"/>
      <c r="AZ53" s="27">
        <v>1259.0092498988911</v>
      </c>
      <c r="BA53" s="27">
        <v>55.21246170795208</v>
      </c>
      <c r="BB53" s="38">
        <v>69513</v>
      </c>
      <c r="BC53" s="82">
        <f t="shared" si="3"/>
        <v>1.1281354677884241</v>
      </c>
      <c r="BD53" s="29"/>
    </row>
    <row r="54" spans="1:56" s="27" customFormat="1" ht="15" customHeight="1" x14ac:dyDescent="0.25">
      <c r="A54" s="30"/>
      <c r="B54" s="27" t="s">
        <v>66</v>
      </c>
      <c r="F54" s="31"/>
      <c r="G54" s="27">
        <v>200</v>
      </c>
      <c r="H54" s="27">
        <v>399</v>
      </c>
      <c r="I54" s="35" t="s">
        <v>251</v>
      </c>
      <c r="J54" s="35" t="s">
        <v>244</v>
      </c>
      <c r="K54" s="35" t="s">
        <v>252</v>
      </c>
      <c r="L54" s="121">
        <v>20.499127274035953</v>
      </c>
      <c r="M54" s="27">
        <v>5</v>
      </c>
      <c r="N54" s="27" t="s">
        <v>69</v>
      </c>
      <c r="AF54" s="36">
        <v>86138.150000000009</v>
      </c>
      <c r="AG54" s="36"/>
      <c r="AJ54" s="33"/>
      <c r="AK54" s="36"/>
      <c r="AL54" s="36"/>
      <c r="AN54" s="36"/>
      <c r="AO54" s="36"/>
      <c r="AY54" s="79"/>
      <c r="AZ54" s="27">
        <v>1543.6988941633419</v>
      </c>
      <c r="BA54" s="27">
        <v>35.999896229840601</v>
      </c>
      <c r="BB54" s="38">
        <v>55573</v>
      </c>
      <c r="BC54" s="82">
        <f t="shared" si="3"/>
        <v>0.90190140479343561</v>
      </c>
      <c r="BD54" s="29"/>
    </row>
    <row r="55" spans="1:56" s="27" customFormat="1" ht="15" customHeight="1" x14ac:dyDescent="0.25">
      <c r="A55" s="30"/>
      <c r="B55" s="27" t="s">
        <v>66</v>
      </c>
      <c r="G55" s="27">
        <v>4500</v>
      </c>
      <c r="H55" s="27">
        <v>4530</v>
      </c>
      <c r="I55" s="35" t="s">
        <v>252</v>
      </c>
      <c r="J55" s="35" t="s">
        <v>518</v>
      </c>
      <c r="K55" s="35" t="s">
        <v>519</v>
      </c>
      <c r="L55" s="121">
        <v>44.161085024642013</v>
      </c>
      <c r="M55" s="27">
        <v>5</v>
      </c>
      <c r="N55" s="27" t="s">
        <v>73</v>
      </c>
      <c r="AF55" s="36">
        <v>42518.85</v>
      </c>
      <c r="AG55" s="36"/>
      <c r="AJ55" s="33"/>
      <c r="AK55" s="36"/>
      <c r="AL55" s="36"/>
      <c r="AN55" s="36"/>
      <c r="AO55" s="36"/>
      <c r="AY55" s="79"/>
      <c r="AZ55" s="27">
        <v>1073.6732551716491</v>
      </c>
      <c r="BA55" s="27">
        <v>24.000784108085366</v>
      </c>
      <c r="BB55" s="38">
        <v>25769</v>
      </c>
      <c r="BC55" s="82">
        <f t="shared" si="3"/>
        <v>0.41820843395393525</v>
      </c>
      <c r="BD55" s="29"/>
    </row>
    <row r="56" spans="1:56" s="27" customFormat="1" ht="15" customHeight="1" x14ac:dyDescent="0.25">
      <c r="A56" s="30"/>
      <c r="B56" s="27" t="s">
        <v>66</v>
      </c>
      <c r="F56" s="32"/>
      <c r="G56" s="32">
        <v>100</v>
      </c>
      <c r="H56" s="32">
        <v>199</v>
      </c>
      <c r="I56" s="35" t="s">
        <v>252</v>
      </c>
      <c r="J56" s="35" t="s">
        <v>510</v>
      </c>
      <c r="K56" s="35" t="s">
        <v>244</v>
      </c>
      <c r="L56" s="121">
        <v>57</v>
      </c>
      <c r="M56" s="27">
        <v>5</v>
      </c>
      <c r="N56" s="27" t="s">
        <v>73</v>
      </c>
      <c r="AF56" s="36">
        <v>18273.75</v>
      </c>
      <c r="AG56" s="36"/>
      <c r="AH56" s="32"/>
      <c r="AJ56" s="33"/>
      <c r="AK56" s="36"/>
      <c r="AL56" s="36"/>
      <c r="AN56" s="36"/>
      <c r="AO56" s="36"/>
      <c r="AQ56" s="36"/>
      <c r="AR56" s="36"/>
      <c r="AT56" s="36"/>
      <c r="AU56" s="36"/>
      <c r="AY56" s="79"/>
      <c r="AZ56" s="27">
        <v>425.98005755461298</v>
      </c>
      <c r="BA56" s="27">
        <v>25.998869673799515</v>
      </c>
      <c r="BB56" s="38">
        <v>11075</v>
      </c>
      <c r="BC56" s="82">
        <f t="shared" si="3"/>
        <v>0.17973760743683623</v>
      </c>
      <c r="BD56" s="29"/>
    </row>
    <row r="57" spans="1:56" s="27" customFormat="1" ht="15" customHeight="1" x14ac:dyDescent="0.25">
      <c r="A57" s="30"/>
      <c r="B57" s="27" t="s">
        <v>66</v>
      </c>
      <c r="F57" s="32"/>
      <c r="G57" s="32">
        <v>350</v>
      </c>
      <c r="H57" s="32">
        <v>1599</v>
      </c>
      <c r="I57" s="35" t="s">
        <v>252</v>
      </c>
      <c r="J57" s="35" t="s">
        <v>518</v>
      </c>
      <c r="K57" s="35" t="s">
        <v>239</v>
      </c>
      <c r="L57" s="121">
        <v>59.273373684167026</v>
      </c>
      <c r="M57" s="27">
        <v>5</v>
      </c>
      <c r="N57" s="27" t="s">
        <v>73</v>
      </c>
      <c r="AF57" s="36">
        <v>598921.94999999995</v>
      </c>
      <c r="AG57" s="36"/>
      <c r="AH57" s="32"/>
      <c r="AJ57" s="33"/>
      <c r="AK57" s="36"/>
      <c r="AL57" s="36"/>
      <c r="AN57" s="36"/>
      <c r="AO57" s="36"/>
      <c r="AQ57" s="36"/>
      <c r="AR57" s="36"/>
      <c r="AT57" s="36"/>
      <c r="AU57" s="36"/>
      <c r="AY57" s="79"/>
      <c r="AZ57" s="27">
        <v>10181.6926660848</v>
      </c>
      <c r="BA57" s="27">
        <v>35.650555551445365</v>
      </c>
      <c r="BB57" s="38">
        <v>362983</v>
      </c>
      <c r="BC57" s="82">
        <f t="shared" si="3"/>
        <v>5.8908980551011405</v>
      </c>
      <c r="BD57" s="29"/>
    </row>
    <row r="58" spans="1:56" s="27" customFormat="1" ht="15" customHeight="1" x14ac:dyDescent="0.25">
      <c r="A58" s="30"/>
      <c r="B58" s="27" t="s">
        <v>66</v>
      </c>
      <c r="E58" s="31"/>
      <c r="F58" s="32"/>
      <c r="G58" s="33">
        <v>2400</v>
      </c>
      <c r="H58" s="33">
        <v>2999</v>
      </c>
      <c r="I58" s="35" t="s">
        <v>504</v>
      </c>
      <c r="J58" s="35" t="s">
        <v>508</v>
      </c>
      <c r="K58" s="35" t="s">
        <v>520</v>
      </c>
      <c r="L58" s="132">
        <v>34.308879396221315</v>
      </c>
      <c r="M58" s="27">
        <v>5</v>
      </c>
      <c r="N58" s="27" t="s">
        <v>69</v>
      </c>
      <c r="AB58" s="33"/>
      <c r="AF58" s="36">
        <v>183603.7</v>
      </c>
      <c r="AH58" s="32"/>
      <c r="AJ58" s="33"/>
      <c r="AK58" s="36"/>
      <c r="AL58" s="36"/>
      <c r="AN58" s="36"/>
      <c r="AO58" s="36"/>
      <c r="AQ58" s="36"/>
      <c r="AR58" s="36"/>
      <c r="AT58" s="36"/>
      <c r="AU58" s="36"/>
      <c r="AY58" s="86"/>
      <c r="AZ58" s="38">
        <v>2634.7772530571478</v>
      </c>
      <c r="BA58" s="38">
        <v>44.957880163325804</v>
      </c>
      <c r="BB58" s="38">
        <v>118454</v>
      </c>
      <c r="BC58" s="82">
        <f t="shared" si="3"/>
        <v>1.9224052868011738</v>
      </c>
      <c r="BD58" s="29"/>
    </row>
    <row r="59" spans="1:56" s="27" customFormat="1" ht="15" customHeight="1" x14ac:dyDescent="0.25">
      <c r="A59" s="30"/>
      <c r="B59" s="27" t="s">
        <v>66</v>
      </c>
      <c r="F59" s="32"/>
      <c r="G59" s="32">
        <v>505</v>
      </c>
      <c r="H59" s="32">
        <v>599</v>
      </c>
      <c r="I59" s="35" t="s">
        <v>254</v>
      </c>
      <c r="J59" s="35" t="s">
        <v>78</v>
      </c>
      <c r="K59" s="35" t="s">
        <v>230</v>
      </c>
      <c r="L59" s="121">
        <v>61.814567335444032</v>
      </c>
      <c r="M59" s="27">
        <v>6</v>
      </c>
      <c r="N59" s="27" t="s">
        <v>183</v>
      </c>
      <c r="AF59" s="36">
        <v>119260.34999999999</v>
      </c>
      <c r="AG59" s="36"/>
      <c r="AH59" s="32"/>
      <c r="AJ59" s="33"/>
      <c r="AK59" s="36"/>
      <c r="AL59" s="36"/>
      <c r="AN59" s="36"/>
      <c r="AO59" s="36"/>
      <c r="AQ59" s="36"/>
      <c r="AR59" s="36"/>
      <c r="AT59" s="36"/>
      <c r="AU59" s="36"/>
      <c r="AY59" s="79"/>
      <c r="AZ59" s="27">
        <v>2131.5567663536967</v>
      </c>
      <c r="BA59" s="27">
        <v>33.909019520808997</v>
      </c>
      <c r="BB59" s="38">
        <v>72279</v>
      </c>
      <c r="BC59" s="82">
        <f t="shared" si="3"/>
        <v>1.1730252395419491</v>
      </c>
      <c r="BD59" s="29"/>
    </row>
    <row r="60" spans="1:56" s="27" customFormat="1" ht="15" customHeight="1" x14ac:dyDescent="0.25">
      <c r="A60" s="30"/>
      <c r="B60" s="27" t="s">
        <v>66</v>
      </c>
      <c r="D60" s="27" t="s">
        <v>415</v>
      </c>
      <c r="E60" s="31"/>
      <c r="F60" s="32"/>
      <c r="G60" s="126">
        <v>800</v>
      </c>
      <c r="H60" s="126">
        <v>1155</v>
      </c>
      <c r="I60" s="131" t="s">
        <v>95</v>
      </c>
      <c r="J60" s="131" t="s">
        <v>185</v>
      </c>
      <c r="K60" s="131" t="s">
        <v>67</v>
      </c>
      <c r="L60" s="132">
        <v>59.81126216721259</v>
      </c>
      <c r="M60" s="133">
        <v>6</v>
      </c>
      <c r="N60" s="133" t="s">
        <v>73</v>
      </c>
      <c r="AB60" s="33" t="s">
        <v>242</v>
      </c>
      <c r="AF60" s="134">
        <v>202327.25700000001</v>
      </c>
      <c r="AG60" s="36" t="s">
        <v>417</v>
      </c>
      <c r="AH60" s="32"/>
      <c r="AJ60" s="33"/>
      <c r="AK60" s="36"/>
      <c r="AL60" s="36"/>
      <c r="AN60" s="36"/>
      <c r="AO60" s="36"/>
      <c r="AQ60" s="36"/>
      <c r="AR60" s="36"/>
      <c r="AT60" s="36"/>
      <c r="AU60" s="36"/>
      <c r="AY60" s="128"/>
      <c r="AZ60" s="135">
        <v>3226.9099999999994</v>
      </c>
      <c r="BA60" s="132">
        <v>38.000000000000014</v>
      </c>
      <c r="BB60" s="136">
        <v>122622.58000000002</v>
      </c>
      <c r="BC60" s="82">
        <f t="shared" si="3"/>
        <v>1.9900577107839321</v>
      </c>
      <c r="BD60" s="29"/>
    </row>
    <row r="61" spans="1:56" s="27" customFormat="1" ht="15" customHeight="1" x14ac:dyDescent="0.25">
      <c r="A61" s="30"/>
      <c r="B61" s="26" t="s">
        <v>66</v>
      </c>
      <c r="C61" s="26"/>
      <c r="D61" s="26" t="s">
        <v>446</v>
      </c>
      <c r="E61" s="44"/>
      <c r="F61" s="45"/>
      <c r="G61" s="26"/>
      <c r="H61" s="26"/>
      <c r="I61" s="46" t="s">
        <v>447</v>
      </c>
      <c r="J61" s="46" t="s">
        <v>95</v>
      </c>
      <c r="K61" s="46" t="s">
        <v>68</v>
      </c>
      <c r="L61" s="84">
        <v>59</v>
      </c>
      <c r="M61" s="26">
        <v>6</v>
      </c>
      <c r="N61" s="99" t="s">
        <v>73</v>
      </c>
      <c r="O61" s="99"/>
      <c r="P61" s="99"/>
      <c r="Q61" s="99"/>
      <c r="R61" s="99"/>
      <c r="S61" s="99"/>
      <c r="T61" s="99"/>
      <c r="U61" s="99"/>
      <c r="V61" s="99"/>
      <c r="W61" s="99"/>
      <c r="X61" s="99"/>
      <c r="Y61" s="99"/>
      <c r="Z61" s="99"/>
      <c r="AA61" s="99"/>
      <c r="AB61" s="101"/>
      <c r="AC61" s="99"/>
      <c r="AD61" s="99"/>
      <c r="AE61" s="103"/>
      <c r="AF61" s="103">
        <v>125991</v>
      </c>
      <c r="AG61" s="103"/>
      <c r="AH61" s="72" t="s">
        <v>79</v>
      </c>
      <c r="AI61" s="99"/>
      <c r="AJ61" s="101"/>
      <c r="AK61" s="103"/>
      <c r="AL61" s="103"/>
      <c r="AM61" s="99"/>
      <c r="AN61" s="103"/>
      <c r="AO61" s="103"/>
      <c r="AP61" s="99"/>
      <c r="AQ61" s="103"/>
      <c r="AR61" s="103"/>
      <c r="AS61" s="99"/>
      <c r="AT61" s="103"/>
      <c r="AU61" s="103"/>
      <c r="AV61" s="99"/>
      <c r="AW61" s="99"/>
      <c r="AX61" s="99"/>
      <c r="AY61" s="109" t="s">
        <v>443</v>
      </c>
      <c r="AZ61" s="104"/>
      <c r="BA61" s="104"/>
      <c r="BB61" s="81"/>
      <c r="BC61" s="82"/>
      <c r="BD61" s="29"/>
    </row>
    <row r="62" spans="1:56" s="27" customFormat="1" ht="15" customHeight="1" x14ac:dyDescent="0.25">
      <c r="A62" s="30"/>
      <c r="B62" s="27" t="s">
        <v>66</v>
      </c>
      <c r="E62" s="31"/>
      <c r="F62" s="32"/>
      <c r="G62" s="27">
        <v>2400</v>
      </c>
      <c r="H62" s="27">
        <v>2899</v>
      </c>
      <c r="I62" s="59" t="s">
        <v>85</v>
      </c>
      <c r="J62" s="59" t="s">
        <v>521</v>
      </c>
      <c r="K62" s="59" t="s">
        <v>253</v>
      </c>
      <c r="L62" s="121">
        <v>60.096452128121676</v>
      </c>
      <c r="M62" s="27">
        <v>6</v>
      </c>
      <c r="N62" s="56" t="s">
        <v>71</v>
      </c>
      <c r="Q62" s="33"/>
      <c r="R62" s="33"/>
      <c r="S62" s="28"/>
      <c r="T62" s="33"/>
      <c r="V62" s="33"/>
      <c r="W62" s="36"/>
      <c r="X62" s="36"/>
      <c r="Y62" s="36"/>
      <c r="Z62" s="36"/>
      <c r="AA62" s="36"/>
      <c r="AC62" s="36"/>
      <c r="AD62" s="36"/>
      <c r="AF62" s="36">
        <v>29653.8</v>
      </c>
      <c r="AG62" s="36"/>
      <c r="AH62" s="32"/>
      <c r="AJ62" s="33"/>
      <c r="AK62" s="36"/>
      <c r="AL62" s="36"/>
      <c r="AN62" s="36"/>
      <c r="AO62" s="36"/>
      <c r="AY62" s="79"/>
      <c r="AZ62" s="27">
        <v>412</v>
      </c>
      <c r="BA62" s="27">
        <v>43.621359223300971</v>
      </c>
      <c r="BB62" s="38">
        <v>17972</v>
      </c>
      <c r="BC62" s="82">
        <f>BB62/(5280*11.67)</f>
        <v>0.2916699124925346</v>
      </c>
      <c r="BD62" s="29"/>
    </row>
    <row r="63" spans="1:56" s="27" customFormat="1" ht="15" customHeight="1" x14ac:dyDescent="0.25">
      <c r="A63" s="30"/>
      <c r="B63" s="27" t="s">
        <v>66</v>
      </c>
      <c r="G63" s="27">
        <v>900</v>
      </c>
      <c r="H63" s="27">
        <v>1499</v>
      </c>
      <c r="I63" s="35" t="s">
        <v>522</v>
      </c>
      <c r="J63" s="35" t="s">
        <v>178</v>
      </c>
      <c r="K63" s="35" t="s">
        <v>492</v>
      </c>
      <c r="L63" s="121">
        <v>52.574641081633601</v>
      </c>
      <c r="M63" s="27">
        <v>6</v>
      </c>
      <c r="N63" s="27" t="s">
        <v>71</v>
      </c>
      <c r="AF63" s="36">
        <v>177564.75</v>
      </c>
      <c r="AG63" s="36"/>
      <c r="AJ63" s="33"/>
      <c r="AK63" s="36"/>
      <c r="AL63" s="36"/>
      <c r="AN63" s="36"/>
      <c r="AO63" s="36"/>
      <c r="AY63" s="79"/>
      <c r="AZ63" s="27">
        <v>2808.5642226193891</v>
      </c>
      <c r="BA63" s="27">
        <v>38.316731066108069</v>
      </c>
      <c r="BB63" s="38">
        <v>107615</v>
      </c>
      <c r="BC63" s="82">
        <f>BB63/(5280*11.67)</f>
        <v>1.7464977538884994</v>
      </c>
      <c r="BD63" s="29"/>
    </row>
    <row r="64" spans="1:56" s="27" customFormat="1" ht="15" customHeight="1" x14ac:dyDescent="0.25">
      <c r="A64" s="30"/>
      <c r="B64" s="27" t="s">
        <v>66</v>
      </c>
      <c r="E64" s="31"/>
      <c r="F64" s="32"/>
      <c r="G64" s="27">
        <v>1000</v>
      </c>
      <c r="H64" s="27">
        <v>2399</v>
      </c>
      <c r="I64" s="35" t="s">
        <v>523</v>
      </c>
      <c r="J64" s="35" t="s">
        <v>78</v>
      </c>
      <c r="K64" s="35" t="s">
        <v>524</v>
      </c>
      <c r="L64" s="165">
        <v>44.981901356399447</v>
      </c>
      <c r="M64" s="27">
        <v>6</v>
      </c>
      <c r="N64" s="27" t="s">
        <v>69</v>
      </c>
      <c r="AF64" s="36">
        <v>310365.8</v>
      </c>
      <c r="AH64" s="32"/>
      <c r="AJ64" s="33"/>
      <c r="AK64" s="36"/>
      <c r="AL64" s="36"/>
      <c r="AN64" s="36"/>
      <c r="AO64" s="36"/>
      <c r="AQ64" s="36"/>
      <c r="AR64" s="36"/>
      <c r="AT64" s="36"/>
      <c r="AU64" s="36"/>
      <c r="AY64" s="86"/>
      <c r="AZ64" s="27">
        <v>7886.4736390634689</v>
      </c>
      <c r="BA64" s="27">
        <v>25.389801470734181</v>
      </c>
      <c r="BB64" s="38">
        <v>200236</v>
      </c>
      <c r="BC64" s="82">
        <f>BB64/(5280*11.67)</f>
        <v>3.2496559424579989</v>
      </c>
      <c r="BD64" s="29"/>
    </row>
    <row r="65" spans="1:56" s="27" customFormat="1" ht="15" customHeight="1" x14ac:dyDescent="0.25">
      <c r="A65" s="30"/>
      <c r="B65" s="26" t="s">
        <v>66</v>
      </c>
      <c r="C65" s="26"/>
      <c r="D65" s="26" t="s">
        <v>442</v>
      </c>
      <c r="E65" s="44"/>
      <c r="F65" s="45"/>
      <c r="G65" s="26"/>
      <c r="H65" s="26"/>
      <c r="I65" s="46" t="s">
        <v>176</v>
      </c>
      <c r="J65" s="46" t="s">
        <v>448</v>
      </c>
      <c r="K65" s="46" t="s">
        <v>449</v>
      </c>
      <c r="L65" s="84">
        <v>66</v>
      </c>
      <c r="M65" s="26">
        <v>6</v>
      </c>
      <c r="N65" s="99" t="s">
        <v>73</v>
      </c>
      <c r="O65" s="99"/>
      <c r="P65" s="99"/>
      <c r="Q65" s="99"/>
      <c r="R65" s="99"/>
      <c r="S65" s="99"/>
      <c r="T65" s="99"/>
      <c r="U65" s="99"/>
      <c r="V65" s="99"/>
      <c r="W65" s="99"/>
      <c r="X65" s="99"/>
      <c r="Y65" s="99"/>
      <c r="Z65" s="99"/>
      <c r="AA65" s="99"/>
      <c r="AB65" s="101"/>
      <c r="AC65" s="99"/>
      <c r="AD65" s="99"/>
      <c r="AE65" s="103"/>
      <c r="AF65" s="103">
        <v>137347</v>
      </c>
      <c r="AG65" s="103" t="s">
        <v>462</v>
      </c>
      <c r="AH65" s="72" t="s">
        <v>79</v>
      </c>
      <c r="AI65" s="99"/>
      <c r="AJ65" s="101"/>
      <c r="AK65" s="103"/>
      <c r="AL65" s="103"/>
      <c r="AM65" s="99"/>
      <c r="AN65" s="103"/>
      <c r="AO65" s="103"/>
      <c r="AP65" s="99"/>
      <c r="AQ65" s="103"/>
      <c r="AR65" s="103"/>
      <c r="AS65" s="99"/>
      <c r="AT65" s="103"/>
      <c r="AU65" s="103"/>
      <c r="AV65" s="99"/>
      <c r="AW65" s="99"/>
      <c r="AX65" s="99"/>
      <c r="AY65" s="109" t="s">
        <v>443</v>
      </c>
      <c r="AZ65" s="104"/>
      <c r="BA65" s="104"/>
      <c r="BB65" s="81"/>
      <c r="BC65" s="82"/>
      <c r="BD65" s="29"/>
    </row>
    <row r="66" spans="1:56" s="27" customFormat="1" ht="15" customHeight="1" x14ac:dyDescent="0.25">
      <c r="A66" s="30"/>
      <c r="B66" s="27" t="s">
        <v>66</v>
      </c>
      <c r="E66" s="31"/>
      <c r="F66" s="32"/>
      <c r="G66" s="27">
        <v>1400</v>
      </c>
      <c r="H66" s="27">
        <v>1499</v>
      </c>
      <c r="I66" s="35" t="s">
        <v>525</v>
      </c>
      <c r="J66" s="35" t="s">
        <v>526</v>
      </c>
      <c r="K66" s="35" t="s">
        <v>78</v>
      </c>
      <c r="L66" s="121">
        <v>53</v>
      </c>
      <c r="M66" s="27">
        <v>7</v>
      </c>
      <c r="N66" s="27" t="s">
        <v>69</v>
      </c>
      <c r="AF66" s="36">
        <v>14213.5</v>
      </c>
      <c r="AH66" s="32"/>
      <c r="AJ66" s="33"/>
      <c r="AK66" s="36"/>
      <c r="AL66" s="36"/>
      <c r="AN66" s="36"/>
      <c r="AO66" s="36"/>
      <c r="AQ66" s="36"/>
      <c r="AR66" s="36"/>
      <c r="AT66" s="36"/>
      <c r="AU66" s="36"/>
      <c r="AY66" s="86"/>
      <c r="AZ66" s="27">
        <v>458.52252056197898</v>
      </c>
      <c r="BA66" s="27">
        <v>20</v>
      </c>
      <c r="BB66" s="38">
        <v>9170</v>
      </c>
      <c r="BC66" s="82">
        <f>BB66/(5280*11.67)</f>
        <v>0.14882111604476644</v>
      </c>
      <c r="BD66" s="29"/>
    </row>
    <row r="67" spans="1:56" s="27" customFormat="1" ht="15" customHeight="1" x14ac:dyDescent="0.25">
      <c r="A67" s="30"/>
      <c r="B67" s="99" t="s">
        <v>66</v>
      </c>
      <c r="C67" s="99"/>
      <c r="D67" s="27" t="s">
        <v>450</v>
      </c>
      <c r="E67" s="100"/>
      <c r="F67" s="72"/>
      <c r="G67" s="99"/>
      <c r="H67" s="99"/>
      <c r="I67" s="35" t="s">
        <v>451</v>
      </c>
      <c r="J67" s="102" t="s">
        <v>429</v>
      </c>
      <c r="K67" s="102" t="s">
        <v>97</v>
      </c>
      <c r="L67" s="104">
        <v>65</v>
      </c>
      <c r="M67" s="99">
        <v>7</v>
      </c>
      <c r="N67" s="99" t="s">
        <v>71</v>
      </c>
      <c r="O67" s="99"/>
      <c r="P67" s="99"/>
      <c r="Q67" s="99"/>
      <c r="R67" s="99"/>
      <c r="S67" s="99"/>
      <c r="T67" s="99"/>
      <c r="U67" s="99"/>
      <c r="V67" s="99"/>
      <c r="W67" s="99"/>
      <c r="X67" s="99"/>
      <c r="Y67" s="99"/>
      <c r="Z67" s="99"/>
      <c r="AA67" s="99"/>
      <c r="AB67" s="101"/>
      <c r="AC67" s="99"/>
      <c r="AD67" s="99"/>
      <c r="AE67" s="103"/>
      <c r="AF67" s="103">
        <v>120650</v>
      </c>
      <c r="AG67" s="103">
        <v>3734.75</v>
      </c>
      <c r="AH67" s="72"/>
      <c r="AI67" s="99"/>
      <c r="AJ67" s="101"/>
      <c r="AK67" s="103"/>
      <c r="AL67" s="103"/>
      <c r="AM67" s="99"/>
      <c r="AN67" s="103"/>
      <c r="AO67" s="103"/>
      <c r="AP67" s="99"/>
      <c r="AQ67" s="103"/>
      <c r="AR67" s="103"/>
      <c r="AS67" s="99"/>
      <c r="AT67" s="103"/>
      <c r="AU67" s="103"/>
      <c r="AV67" s="99"/>
      <c r="AW67" s="99"/>
      <c r="AX67" s="99"/>
      <c r="AY67" s="109" t="s">
        <v>443</v>
      </c>
      <c r="AZ67" s="104"/>
      <c r="BA67" s="104"/>
      <c r="BB67" s="81"/>
      <c r="BC67" s="82"/>
      <c r="BD67" s="29"/>
    </row>
    <row r="68" spans="1:56" s="27" customFormat="1" ht="15" customHeight="1" x14ac:dyDescent="0.25">
      <c r="A68" s="30"/>
      <c r="B68" s="27" t="s">
        <v>66</v>
      </c>
      <c r="E68" s="31"/>
      <c r="F68" s="32"/>
      <c r="G68" s="27">
        <v>7100</v>
      </c>
      <c r="H68" s="27">
        <v>7299</v>
      </c>
      <c r="I68" s="35" t="s">
        <v>527</v>
      </c>
      <c r="J68" s="35" t="s">
        <v>528</v>
      </c>
      <c r="K68" s="35" t="s">
        <v>529</v>
      </c>
      <c r="L68" s="121">
        <v>66.12743522795742</v>
      </c>
      <c r="M68" s="27">
        <v>7</v>
      </c>
      <c r="N68" s="27" t="s">
        <v>69</v>
      </c>
      <c r="AB68" s="33"/>
      <c r="AF68" s="36">
        <v>92609.400000000009</v>
      </c>
      <c r="AG68" s="36"/>
      <c r="AH68" s="32"/>
      <c r="AJ68" s="33"/>
      <c r="AK68" s="36"/>
      <c r="AL68" s="36"/>
      <c r="AN68" s="36"/>
      <c r="AO68" s="36"/>
      <c r="AQ68" s="36"/>
      <c r="AR68" s="36"/>
      <c r="AT68" s="36"/>
      <c r="AU68" s="36"/>
      <c r="AY68" s="86"/>
      <c r="AZ68" s="38">
        <v>2489.48422634915</v>
      </c>
      <c r="BA68" s="38">
        <v>24.000152066687708</v>
      </c>
      <c r="BB68" s="38">
        <v>59748</v>
      </c>
      <c r="BC68" s="82">
        <f t="shared" ref="BC68:BC131" si="4">BB68/(5280*11.67)</f>
        <v>0.96965801978655453</v>
      </c>
      <c r="BD68" s="29"/>
    </row>
    <row r="69" spans="1:56" s="27" customFormat="1" ht="15" customHeight="1" x14ac:dyDescent="0.25">
      <c r="A69" s="30"/>
      <c r="B69" s="26" t="s">
        <v>66</v>
      </c>
      <c r="C69" s="26"/>
      <c r="D69" s="26" t="s">
        <v>380</v>
      </c>
      <c r="E69" s="44"/>
      <c r="F69" s="45"/>
      <c r="G69" s="137"/>
      <c r="H69" s="137"/>
      <c r="I69" s="140" t="s">
        <v>272</v>
      </c>
      <c r="J69" s="140" t="s">
        <v>368</v>
      </c>
      <c r="K69" s="140" t="s">
        <v>369</v>
      </c>
      <c r="L69" s="141">
        <v>58</v>
      </c>
      <c r="M69" s="142">
        <v>8</v>
      </c>
      <c r="N69" s="133" t="s">
        <v>69</v>
      </c>
      <c r="AB69" s="33"/>
      <c r="AF69" s="134">
        <v>153131</v>
      </c>
      <c r="AH69" s="32" t="s">
        <v>79</v>
      </c>
      <c r="AJ69" s="33"/>
      <c r="AK69" s="36"/>
      <c r="AL69" s="36"/>
      <c r="AN69" s="36"/>
      <c r="AO69" s="36"/>
      <c r="AQ69" s="36"/>
      <c r="AR69" s="36"/>
      <c r="AT69" s="36"/>
      <c r="AU69" s="36"/>
      <c r="AY69" s="128"/>
      <c r="AZ69" s="135">
        <v>4340</v>
      </c>
      <c r="BA69" s="132">
        <v>23</v>
      </c>
      <c r="BB69" s="136">
        <v>98794</v>
      </c>
      <c r="BC69" s="82">
        <f t="shared" si="4"/>
        <v>1.6033406039832776</v>
      </c>
      <c r="BD69" s="29"/>
    </row>
    <row r="70" spans="1:56" s="27" customFormat="1" ht="15" customHeight="1" x14ac:dyDescent="0.25">
      <c r="A70" s="30"/>
      <c r="B70" s="27" t="s">
        <v>66</v>
      </c>
      <c r="E70" s="31"/>
      <c r="F70" s="32"/>
      <c r="G70" s="27">
        <v>1</v>
      </c>
      <c r="H70" s="27">
        <v>99</v>
      </c>
      <c r="I70" s="35" t="s">
        <v>530</v>
      </c>
      <c r="J70" s="35" t="s">
        <v>531</v>
      </c>
      <c r="K70" s="35" t="s">
        <v>78</v>
      </c>
      <c r="L70" s="165">
        <v>26</v>
      </c>
      <c r="M70" s="27">
        <v>8</v>
      </c>
      <c r="N70" s="27" t="s">
        <v>69</v>
      </c>
      <c r="AB70" s="33"/>
      <c r="AF70" s="36">
        <v>9203.9</v>
      </c>
      <c r="AG70" s="36"/>
      <c r="AH70" s="32"/>
      <c r="AJ70" s="33"/>
      <c r="AK70" s="36"/>
      <c r="AL70" s="36"/>
      <c r="AN70" s="36"/>
      <c r="AO70" s="36"/>
      <c r="AQ70" s="36"/>
      <c r="AR70" s="36"/>
      <c r="AT70" s="36"/>
      <c r="AU70" s="36"/>
      <c r="AY70" s="86"/>
      <c r="AZ70" s="38">
        <v>330</v>
      </c>
      <c r="BA70" s="38">
        <v>18</v>
      </c>
      <c r="BB70" s="38">
        <v>5938</v>
      </c>
      <c r="BC70" s="82">
        <f t="shared" si="4"/>
        <v>9.6368570018955629E-2</v>
      </c>
      <c r="BD70" s="29"/>
    </row>
    <row r="71" spans="1:56" s="27" customFormat="1" ht="15" customHeight="1" x14ac:dyDescent="0.25">
      <c r="A71" s="30"/>
      <c r="B71" s="60" t="s">
        <v>66</v>
      </c>
      <c r="C71" s="60"/>
      <c r="D71" s="60"/>
      <c r="E71" s="61"/>
      <c r="F71" s="67"/>
      <c r="G71" s="124">
        <v>2300</v>
      </c>
      <c r="H71" s="124">
        <v>2699</v>
      </c>
      <c r="I71" s="122" t="s">
        <v>257</v>
      </c>
      <c r="J71" s="122" t="s">
        <v>258</v>
      </c>
      <c r="K71" s="122" t="s">
        <v>78</v>
      </c>
      <c r="L71" s="124">
        <v>62</v>
      </c>
      <c r="M71" s="125">
        <v>8</v>
      </c>
      <c r="N71" s="126" t="s">
        <v>69</v>
      </c>
      <c r="AB71" s="33">
        <v>0</v>
      </c>
      <c r="AE71" s="36"/>
      <c r="AF71" s="127">
        <v>62048</v>
      </c>
      <c r="AG71" s="36"/>
      <c r="AH71" s="32"/>
      <c r="AJ71" s="33"/>
      <c r="AK71" s="36"/>
      <c r="AL71" s="36"/>
      <c r="AN71" s="36"/>
      <c r="AO71" s="36"/>
      <c r="AQ71" s="36"/>
      <c r="AR71" s="36"/>
      <c r="AT71" s="36"/>
      <c r="AU71" s="36"/>
      <c r="AY71" s="128" t="s">
        <v>259</v>
      </c>
      <c r="AZ71" s="129">
        <v>646.32774776283804</v>
      </c>
      <c r="BA71" s="121">
        <v>24</v>
      </c>
      <c r="BB71" s="130">
        <v>15512</v>
      </c>
      <c r="BC71" s="82">
        <f t="shared" si="4"/>
        <v>0.25174625431694841</v>
      </c>
      <c r="BD71" s="29"/>
    </row>
    <row r="72" spans="1:56" s="27" customFormat="1" ht="15" customHeight="1" x14ac:dyDescent="0.25">
      <c r="A72" s="30"/>
      <c r="B72" s="27" t="s">
        <v>66</v>
      </c>
      <c r="E72" s="31"/>
      <c r="F72" s="42"/>
      <c r="G72" s="27">
        <v>1</v>
      </c>
      <c r="H72" s="27">
        <v>1449</v>
      </c>
      <c r="I72" s="35" t="s">
        <v>531</v>
      </c>
      <c r="J72" s="35" t="s">
        <v>532</v>
      </c>
      <c r="K72" s="35" t="s">
        <v>101</v>
      </c>
      <c r="L72" s="165">
        <v>58.417703132092598</v>
      </c>
      <c r="M72" s="27">
        <v>8</v>
      </c>
      <c r="N72" s="27" t="s">
        <v>69</v>
      </c>
      <c r="AB72" s="53"/>
      <c r="AF72" s="36">
        <v>34146.5</v>
      </c>
      <c r="AG72" s="36"/>
      <c r="AH72" s="42"/>
      <c r="AJ72" s="33"/>
      <c r="AK72" s="36"/>
      <c r="AL72" s="36"/>
      <c r="AN72" s="36"/>
      <c r="AO72" s="36"/>
      <c r="AQ72" s="36"/>
      <c r="AR72" s="36"/>
      <c r="AT72" s="36"/>
      <c r="AU72" s="36"/>
      <c r="AY72" s="79"/>
      <c r="AZ72" s="38">
        <v>1223.9072183699191</v>
      </c>
      <c r="BA72" s="33">
        <v>17.999730428374317</v>
      </c>
      <c r="BB72" s="38">
        <v>22030</v>
      </c>
      <c r="BC72" s="82">
        <f t="shared" si="4"/>
        <v>0.35752771935291217</v>
      </c>
      <c r="BD72" s="29"/>
    </row>
    <row r="73" spans="1:56" s="27" customFormat="1" ht="15" customHeight="1" x14ac:dyDescent="0.25">
      <c r="A73" s="30"/>
      <c r="B73" s="27" t="s">
        <v>66</v>
      </c>
      <c r="E73" s="31"/>
      <c r="F73" s="32"/>
      <c r="G73" s="33">
        <v>2200</v>
      </c>
      <c r="H73" s="33">
        <v>2549</v>
      </c>
      <c r="I73" s="35" t="s">
        <v>533</v>
      </c>
      <c r="J73" s="35" t="s">
        <v>534</v>
      </c>
      <c r="K73" s="35" t="s">
        <v>103</v>
      </c>
      <c r="L73" s="165">
        <v>43.762055447145897</v>
      </c>
      <c r="M73" s="27">
        <v>8</v>
      </c>
      <c r="N73" s="27" t="s">
        <v>69</v>
      </c>
      <c r="AB73" s="33"/>
      <c r="AF73" s="36">
        <v>88168.650000000009</v>
      </c>
      <c r="AG73" s="36"/>
      <c r="AH73" s="32"/>
      <c r="AJ73" s="33"/>
      <c r="AK73" s="36"/>
      <c r="AL73" s="36"/>
      <c r="AM73" s="36"/>
      <c r="AN73" s="36"/>
      <c r="AO73" s="36"/>
      <c r="AQ73" s="36"/>
      <c r="AR73" s="36"/>
      <c r="AT73" s="36"/>
      <c r="AU73" s="36"/>
      <c r="AY73" s="86"/>
      <c r="AZ73" s="38">
        <v>3037.4843645385108</v>
      </c>
      <c r="BA73" s="38">
        <v>18.727009977100675</v>
      </c>
      <c r="BB73" s="38">
        <v>56883</v>
      </c>
      <c r="BC73" s="82">
        <f t="shared" si="4"/>
        <v>0.92316156422840234</v>
      </c>
      <c r="BD73" s="29"/>
    </row>
    <row r="74" spans="1:56" s="27" customFormat="1" ht="15" customHeight="1" x14ac:dyDescent="0.25">
      <c r="A74" s="30"/>
      <c r="B74" s="60" t="s">
        <v>66</v>
      </c>
      <c r="C74" s="60"/>
      <c r="D74" s="60"/>
      <c r="E74" s="61"/>
      <c r="F74" s="67"/>
      <c r="G74" s="124">
        <v>2300</v>
      </c>
      <c r="H74" s="124">
        <v>2399</v>
      </c>
      <c r="I74" s="122" t="s">
        <v>258</v>
      </c>
      <c r="J74" s="122" t="s">
        <v>260</v>
      </c>
      <c r="K74" s="122" t="s">
        <v>78</v>
      </c>
      <c r="L74" s="124">
        <v>46.094801852804942</v>
      </c>
      <c r="M74" s="125">
        <v>8</v>
      </c>
      <c r="N74" s="126" t="s">
        <v>69</v>
      </c>
      <c r="AB74" s="33">
        <v>0</v>
      </c>
      <c r="AF74" s="127">
        <v>53432.5</v>
      </c>
      <c r="AG74" s="36"/>
      <c r="AH74" s="32"/>
      <c r="AJ74" s="33"/>
      <c r="AK74" s="36"/>
      <c r="AL74" s="36"/>
      <c r="AN74" s="36"/>
      <c r="AO74" s="36"/>
      <c r="AQ74" s="36"/>
      <c r="AR74" s="36"/>
      <c r="AT74" s="36"/>
      <c r="AU74" s="36"/>
      <c r="AY74" s="128" t="s">
        <v>261</v>
      </c>
      <c r="AZ74" s="129">
        <v>911.94857797957206</v>
      </c>
      <c r="BA74" s="121">
        <v>21.306025875984467</v>
      </c>
      <c r="BB74" s="130">
        <v>19430</v>
      </c>
      <c r="BC74" s="82">
        <f t="shared" si="4"/>
        <v>0.31533198306977228</v>
      </c>
      <c r="BD74" s="29"/>
    </row>
    <row r="75" spans="1:56" s="27" customFormat="1" ht="15" customHeight="1" x14ac:dyDescent="0.25">
      <c r="A75" s="30"/>
      <c r="B75" s="27" t="s">
        <v>66</v>
      </c>
      <c r="E75" s="31"/>
      <c r="F75" s="32"/>
      <c r="G75" s="33">
        <v>2860</v>
      </c>
      <c r="H75" s="33">
        <v>2899</v>
      </c>
      <c r="I75" s="35" t="s">
        <v>535</v>
      </c>
      <c r="J75" s="35" t="s">
        <v>102</v>
      </c>
      <c r="K75" s="35" t="s">
        <v>533</v>
      </c>
      <c r="L75" s="165">
        <v>37</v>
      </c>
      <c r="M75" s="27">
        <v>8</v>
      </c>
      <c r="N75" s="27" t="s">
        <v>69</v>
      </c>
      <c r="AB75" s="33"/>
      <c r="AF75" s="36">
        <v>11778.45</v>
      </c>
      <c r="AG75" s="36"/>
      <c r="AH75" s="32"/>
      <c r="AJ75" s="33"/>
      <c r="AK75" s="36"/>
      <c r="AL75" s="36"/>
      <c r="AN75" s="36"/>
      <c r="AO75" s="36"/>
      <c r="AQ75" s="36"/>
      <c r="AR75" s="36"/>
      <c r="AT75" s="36"/>
      <c r="AU75" s="36"/>
      <c r="AY75" s="86"/>
      <c r="AZ75" s="38">
        <v>422.18654848992799</v>
      </c>
      <c r="BA75" s="38">
        <v>18</v>
      </c>
      <c r="BB75" s="38">
        <v>7599</v>
      </c>
      <c r="BC75" s="82">
        <f t="shared" si="4"/>
        <v>0.12332515385214614</v>
      </c>
      <c r="BD75" s="29"/>
    </row>
    <row r="76" spans="1:56" s="27" customFormat="1" ht="15" customHeight="1" x14ac:dyDescent="0.25">
      <c r="A76" s="30"/>
      <c r="B76" s="26" t="s">
        <v>66</v>
      </c>
      <c r="D76" s="27" t="s">
        <v>381</v>
      </c>
      <c r="E76" s="31"/>
      <c r="F76" s="32"/>
      <c r="G76" s="121">
        <v>2400</v>
      </c>
      <c r="H76" s="121">
        <v>2699</v>
      </c>
      <c r="I76" s="155" t="s">
        <v>262</v>
      </c>
      <c r="J76" s="128" t="s">
        <v>99</v>
      </c>
      <c r="K76" s="128" t="s">
        <v>263</v>
      </c>
      <c r="L76" s="121">
        <v>47.292187448471459</v>
      </c>
      <c r="M76" s="126">
        <v>8</v>
      </c>
      <c r="N76" s="126" t="s">
        <v>69</v>
      </c>
      <c r="AB76" s="33">
        <v>6</v>
      </c>
      <c r="AE76" s="38">
        <v>7</v>
      </c>
      <c r="AF76" s="127">
        <v>94001.3</v>
      </c>
      <c r="AG76" s="36">
        <v>15500.75</v>
      </c>
      <c r="AH76" s="32"/>
      <c r="AJ76" s="33"/>
      <c r="AK76" s="36"/>
      <c r="AL76" s="36"/>
      <c r="AN76" s="36"/>
      <c r="AO76" s="36"/>
      <c r="AQ76" s="36"/>
      <c r="AR76" s="36"/>
      <c r="AT76" s="36"/>
      <c r="AU76" s="36"/>
      <c r="AY76" s="128" t="s">
        <v>264</v>
      </c>
      <c r="AZ76" s="129">
        <v>2021.5197941403248</v>
      </c>
      <c r="BA76" s="121">
        <v>30.000200925952559</v>
      </c>
      <c r="BB76" s="130">
        <v>60646</v>
      </c>
      <c r="BC76" s="82">
        <f t="shared" si="4"/>
        <v>0.98423177793357741</v>
      </c>
      <c r="BD76" s="29"/>
    </row>
    <row r="77" spans="1:56" s="27" customFormat="1" ht="15" customHeight="1" x14ac:dyDescent="0.25">
      <c r="A77" s="30"/>
      <c r="B77" s="27" t="s">
        <v>66</v>
      </c>
      <c r="G77" s="27">
        <v>1630</v>
      </c>
      <c r="H77" s="27">
        <v>1799</v>
      </c>
      <c r="I77" s="35" t="s">
        <v>536</v>
      </c>
      <c r="J77" s="35" t="s">
        <v>537</v>
      </c>
      <c r="K77" s="35" t="s">
        <v>538</v>
      </c>
      <c r="L77" s="132">
        <v>58.671844460446458</v>
      </c>
      <c r="M77" s="27">
        <v>8</v>
      </c>
      <c r="N77" s="27" t="s">
        <v>69</v>
      </c>
      <c r="AF77" s="36">
        <v>15067.550000000001</v>
      </c>
      <c r="AG77" s="36"/>
      <c r="AJ77" s="33"/>
      <c r="AK77" s="36"/>
      <c r="AL77" s="36"/>
      <c r="AN77" s="36"/>
      <c r="AO77" s="36"/>
      <c r="AY77" s="79"/>
      <c r="AZ77" s="27">
        <v>486.03413074251398</v>
      </c>
      <c r="BA77" s="27">
        <v>20.000653010004125</v>
      </c>
      <c r="BB77" s="38">
        <v>9721</v>
      </c>
      <c r="BC77" s="82">
        <f t="shared" si="4"/>
        <v>0.15776336631092416</v>
      </c>
      <c r="BD77" s="29"/>
    </row>
    <row r="78" spans="1:56" s="27" customFormat="1" ht="15" customHeight="1" x14ac:dyDescent="0.25">
      <c r="A78" s="30"/>
      <c r="B78" s="27" t="s">
        <v>66</v>
      </c>
      <c r="G78" s="27">
        <v>1617</v>
      </c>
      <c r="H78" s="27">
        <v>1999</v>
      </c>
      <c r="I78" s="35" t="s">
        <v>104</v>
      </c>
      <c r="J78" s="35" t="s">
        <v>539</v>
      </c>
      <c r="K78" s="35" t="s">
        <v>103</v>
      </c>
      <c r="L78" s="165">
        <v>23</v>
      </c>
      <c r="M78" s="27">
        <v>8</v>
      </c>
      <c r="N78" s="27" t="s">
        <v>69</v>
      </c>
      <c r="AF78" s="36">
        <v>72978.5</v>
      </c>
      <c r="AG78" s="36"/>
      <c r="AJ78" s="33"/>
      <c r="AK78" s="36"/>
      <c r="AL78" s="36"/>
      <c r="AN78" s="36"/>
      <c r="AO78" s="36"/>
      <c r="AY78" s="79"/>
      <c r="AZ78" s="27">
        <v>1158</v>
      </c>
      <c r="BA78" s="27">
        <v>18</v>
      </c>
      <c r="BB78" s="38">
        <v>20851</v>
      </c>
      <c r="BC78" s="82">
        <f t="shared" si="4"/>
        <v>0.3383935758614422</v>
      </c>
      <c r="BD78" s="29"/>
    </row>
    <row r="79" spans="1:56" s="27" customFormat="1" ht="15" customHeight="1" x14ac:dyDescent="0.25">
      <c r="A79" s="30"/>
      <c r="B79" s="27" t="s">
        <v>66</v>
      </c>
      <c r="F79" s="32"/>
      <c r="G79" s="32">
        <v>2000</v>
      </c>
      <c r="H79" s="32">
        <v>2264</v>
      </c>
      <c r="I79" s="35" t="s">
        <v>104</v>
      </c>
      <c r="J79" s="35" t="s">
        <v>103</v>
      </c>
      <c r="K79" s="35" t="s">
        <v>540</v>
      </c>
      <c r="L79" s="121">
        <v>64.840483976927359</v>
      </c>
      <c r="M79" s="27">
        <v>8</v>
      </c>
      <c r="N79" s="27" t="s">
        <v>71</v>
      </c>
      <c r="AF79" s="36">
        <v>68566.904999999984</v>
      </c>
      <c r="AG79" s="36"/>
      <c r="AH79" s="32"/>
      <c r="AJ79" s="33"/>
      <c r="AK79" s="36"/>
      <c r="AL79" s="36"/>
      <c r="AN79" s="36"/>
      <c r="AO79" s="36"/>
      <c r="AQ79" s="36"/>
      <c r="AR79" s="36"/>
      <c r="AT79" s="36"/>
      <c r="AU79" s="36"/>
      <c r="AY79" s="79"/>
      <c r="AZ79" s="27">
        <v>1385.1899999999998</v>
      </c>
      <c r="BA79" s="27">
        <v>30</v>
      </c>
      <c r="BB79" s="38">
        <v>41555.699999999997</v>
      </c>
      <c r="BC79" s="82">
        <f t="shared" si="4"/>
        <v>0.67441283010049069</v>
      </c>
      <c r="BD79" s="29"/>
    </row>
    <row r="80" spans="1:56" s="27" customFormat="1" ht="15" customHeight="1" x14ac:dyDescent="0.25">
      <c r="A80" s="30"/>
      <c r="B80" s="27" t="s">
        <v>66</v>
      </c>
      <c r="E80" s="31"/>
      <c r="F80" s="32"/>
      <c r="G80" s="121">
        <v>2530</v>
      </c>
      <c r="H80" s="121">
        <v>2599</v>
      </c>
      <c r="I80" s="155" t="s">
        <v>260</v>
      </c>
      <c r="J80" s="128" t="s">
        <v>265</v>
      </c>
      <c r="K80" s="128" t="s">
        <v>266</v>
      </c>
      <c r="L80" s="121">
        <v>33.6999150863289</v>
      </c>
      <c r="M80" s="126">
        <v>8</v>
      </c>
      <c r="N80" s="126" t="s">
        <v>69</v>
      </c>
      <c r="AB80" s="33">
        <v>0</v>
      </c>
      <c r="AE80" s="36"/>
      <c r="AF80" s="127">
        <v>54761.5</v>
      </c>
      <c r="AG80" s="36"/>
      <c r="AH80" s="32"/>
      <c r="AJ80" s="33"/>
      <c r="AK80" s="36"/>
      <c r="AL80" s="36"/>
      <c r="AN80" s="36"/>
      <c r="AO80" s="36"/>
      <c r="AQ80" s="36"/>
      <c r="AR80" s="36"/>
      <c r="AT80" s="36"/>
      <c r="AU80" s="36"/>
      <c r="AY80" s="128" t="s">
        <v>267</v>
      </c>
      <c r="AZ80" s="129">
        <v>1662.182552223609</v>
      </c>
      <c r="BA80" s="121">
        <v>21.255186413030732</v>
      </c>
      <c r="BB80" s="130">
        <v>35330</v>
      </c>
      <c r="BC80" s="82">
        <f t="shared" si="4"/>
        <v>0.57337513957051234</v>
      </c>
      <c r="BD80" s="29"/>
    </row>
    <row r="81" spans="1:56" s="27" customFormat="1" ht="15" customHeight="1" x14ac:dyDescent="0.25">
      <c r="A81" s="30"/>
      <c r="B81" s="26" t="s">
        <v>66</v>
      </c>
      <c r="C81" s="26"/>
      <c r="D81" s="26" t="s">
        <v>380</v>
      </c>
      <c r="E81" s="44"/>
      <c r="F81" s="45"/>
      <c r="G81" s="139">
        <v>2800</v>
      </c>
      <c r="H81" s="139">
        <v>2899</v>
      </c>
      <c r="I81" s="138" t="s">
        <v>268</v>
      </c>
      <c r="J81" s="138" t="s">
        <v>269</v>
      </c>
      <c r="K81" s="138" t="s">
        <v>78</v>
      </c>
      <c r="L81" s="139">
        <v>4</v>
      </c>
      <c r="M81" s="137">
        <v>9</v>
      </c>
      <c r="N81" s="126" t="s">
        <v>69</v>
      </c>
      <c r="AB81" s="27">
        <v>0</v>
      </c>
      <c r="AF81" s="127">
        <v>24260</v>
      </c>
      <c r="AG81" s="36"/>
      <c r="AH81" s="32" t="s">
        <v>79</v>
      </c>
      <c r="AJ81" s="33"/>
      <c r="AK81" s="36"/>
      <c r="AL81" s="36"/>
      <c r="AN81" s="36"/>
      <c r="AO81" s="36"/>
      <c r="AQ81" s="36"/>
      <c r="AR81" s="36"/>
      <c r="AT81" s="36"/>
      <c r="AU81" s="36"/>
      <c r="AY81" s="128" t="s">
        <v>270</v>
      </c>
      <c r="AZ81" s="129">
        <v>379</v>
      </c>
      <c r="BA81" s="121">
        <v>16</v>
      </c>
      <c r="BB81" s="130">
        <v>6065</v>
      </c>
      <c r="BC81" s="82">
        <f t="shared" si="4"/>
        <v>9.8429669445093612E-2</v>
      </c>
      <c r="BD81" s="29"/>
    </row>
    <row r="82" spans="1:56" s="27" customFormat="1" ht="15" customHeight="1" x14ac:dyDescent="0.25">
      <c r="A82" s="30"/>
      <c r="B82" s="26" t="s">
        <v>66</v>
      </c>
      <c r="C82" s="26"/>
      <c r="D82" s="26" t="s">
        <v>380</v>
      </c>
      <c r="E82" s="44"/>
      <c r="F82" s="45"/>
      <c r="G82" s="139">
        <v>2800</v>
      </c>
      <c r="H82" s="139">
        <v>2899</v>
      </c>
      <c r="I82" s="138" t="s">
        <v>271</v>
      </c>
      <c r="J82" s="138" t="s">
        <v>272</v>
      </c>
      <c r="K82" s="138" t="s">
        <v>78</v>
      </c>
      <c r="L82" s="139">
        <v>36</v>
      </c>
      <c r="M82" s="137">
        <v>9</v>
      </c>
      <c r="N82" s="126" t="s">
        <v>69</v>
      </c>
      <c r="AB82" s="27">
        <v>0</v>
      </c>
      <c r="AF82" s="127">
        <v>14496</v>
      </c>
      <c r="AG82" s="36"/>
      <c r="AH82" s="32" t="s">
        <v>79</v>
      </c>
      <c r="AJ82" s="33"/>
      <c r="AK82" s="36"/>
      <c r="AL82" s="36"/>
      <c r="AN82" s="36"/>
      <c r="AO82" s="36"/>
      <c r="AQ82" s="36"/>
      <c r="AR82" s="36"/>
      <c r="AT82" s="36"/>
      <c r="AU82" s="36"/>
      <c r="AY82" s="128" t="s">
        <v>46</v>
      </c>
      <c r="AZ82" s="129">
        <v>226</v>
      </c>
      <c r="BA82" s="121">
        <v>16</v>
      </c>
      <c r="BB82" s="130">
        <v>3624</v>
      </c>
      <c r="BC82" s="82">
        <f t="shared" si="4"/>
        <v>5.8814364726961131E-2</v>
      </c>
      <c r="BD82" s="29"/>
    </row>
    <row r="83" spans="1:56" s="27" customFormat="1" ht="15" customHeight="1" x14ac:dyDescent="0.25">
      <c r="A83" s="30"/>
      <c r="B83" s="27" t="s">
        <v>66</v>
      </c>
      <c r="E83" s="31"/>
      <c r="F83" s="32"/>
      <c r="G83" s="27">
        <v>200</v>
      </c>
      <c r="H83" s="27">
        <v>399</v>
      </c>
      <c r="I83" s="35" t="s">
        <v>541</v>
      </c>
      <c r="J83" s="35" t="s">
        <v>78</v>
      </c>
      <c r="K83" s="35" t="s">
        <v>78</v>
      </c>
      <c r="L83" s="132">
        <v>55.985641987944959</v>
      </c>
      <c r="M83" s="27">
        <v>9</v>
      </c>
      <c r="N83" s="27" t="s">
        <v>69</v>
      </c>
      <c r="AB83" s="33"/>
      <c r="AF83" s="36">
        <v>54516.6</v>
      </c>
      <c r="AG83" s="36"/>
      <c r="AH83" s="32"/>
      <c r="AJ83" s="33"/>
      <c r="AK83" s="36"/>
      <c r="AL83" s="36"/>
      <c r="AN83" s="36"/>
      <c r="AO83" s="36"/>
      <c r="AQ83" s="36"/>
      <c r="AR83" s="36"/>
      <c r="AT83" s="36"/>
      <c r="AU83" s="36"/>
      <c r="AY83" s="86"/>
      <c r="AZ83" s="38">
        <v>1506.6617812408799</v>
      </c>
      <c r="BA83" s="38">
        <v>23.344323482495518</v>
      </c>
      <c r="BB83" s="38">
        <v>35172</v>
      </c>
      <c r="BC83" s="82">
        <f t="shared" si="4"/>
        <v>0.57081093713484465</v>
      </c>
      <c r="BD83" s="29"/>
    </row>
    <row r="84" spans="1:56" s="27" customFormat="1" ht="15" customHeight="1" x14ac:dyDescent="0.25">
      <c r="A84" s="30"/>
      <c r="B84" s="166" t="s">
        <v>66</v>
      </c>
      <c r="C84" s="166"/>
      <c r="D84" s="166"/>
      <c r="E84" s="167"/>
      <c r="F84" s="168"/>
      <c r="G84" s="166">
        <v>200</v>
      </c>
      <c r="H84" s="166">
        <v>299</v>
      </c>
      <c r="I84" s="169" t="s">
        <v>542</v>
      </c>
      <c r="J84" s="169" t="s">
        <v>78</v>
      </c>
      <c r="K84" s="169" t="s">
        <v>543</v>
      </c>
      <c r="L84" s="170">
        <v>42.577676734870629</v>
      </c>
      <c r="M84" s="166">
        <v>9</v>
      </c>
      <c r="N84" s="166" t="s">
        <v>69</v>
      </c>
      <c r="O84" s="166"/>
      <c r="P84" s="166"/>
      <c r="Q84" s="171"/>
      <c r="R84" s="171"/>
      <c r="S84" s="16"/>
      <c r="T84" s="171"/>
      <c r="U84" s="166"/>
      <c r="V84" s="171"/>
      <c r="W84" s="172"/>
      <c r="X84" s="172"/>
      <c r="Y84" s="172"/>
      <c r="Z84" s="172"/>
      <c r="AA84" s="172"/>
      <c r="AB84" s="166"/>
      <c r="AC84" s="172"/>
      <c r="AD84" s="172"/>
      <c r="AE84" s="166"/>
      <c r="AF84" s="172">
        <v>57269.4</v>
      </c>
      <c r="AG84" s="172"/>
      <c r="AH84" s="168"/>
      <c r="AI84" s="166"/>
      <c r="AJ84" s="171"/>
      <c r="AK84" s="172"/>
      <c r="AL84" s="172"/>
      <c r="AM84" s="166"/>
      <c r="AN84" s="172"/>
      <c r="AO84" s="172"/>
      <c r="AP84" s="166"/>
      <c r="AQ84" s="36"/>
      <c r="AR84" s="36"/>
      <c r="AT84" s="36"/>
      <c r="AU84" s="36"/>
      <c r="AY84" s="86"/>
      <c r="AZ84" s="27">
        <v>1830.1721860798129</v>
      </c>
      <c r="BA84" s="27">
        <v>20.18826440540645</v>
      </c>
      <c r="BB84" s="38">
        <v>36948</v>
      </c>
      <c r="BC84" s="82">
        <f t="shared" si="4"/>
        <v>0.59963387084209707</v>
      </c>
      <c r="BD84" s="29"/>
    </row>
    <row r="85" spans="1:56" s="27" customFormat="1" ht="15" customHeight="1" x14ac:dyDescent="0.25">
      <c r="A85" s="30"/>
      <c r="B85" s="27" t="s">
        <v>66</v>
      </c>
      <c r="D85" s="27" t="s">
        <v>424</v>
      </c>
      <c r="E85" s="31"/>
      <c r="F85" s="32"/>
      <c r="G85" s="121">
        <v>100</v>
      </c>
      <c r="H85" s="121">
        <v>299</v>
      </c>
      <c r="I85" s="155" t="s">
        <v>273</v>
      </c>
      <c r="J85" s="128" t="s">
        <v>187</v>
      </c>
      <c r="K85" s="128" t="s">
        <v>274</v>
      </c>
      <c r="L85" s="121">
        <v>22.525004377955121</v>
      </c>
      <c r="M85" s="126">
        <v>9</v>
      </c>
      <c r="N85" s="126" t="s">
        <v>69</v>
      </c>
      <c r="AB85" s="27">
        <v>11</v>
      </c>
      <c r="AE85" s="36"/>
      <c r="AF85" s="127">
        <v>61958.15</v>
      </c>
      <c r="AG85" s="36"/>
      <c r="AH85" s="32"/>
      <c r="AJ85" s="33"/>
      <c r="AK85" s="36"/>
      <c r="AL85" s="36"/>
      <c r="AN85" s="36"/>
      <c r="AO85" s="36"/>
      <c r="AQ85" s="36"/>
      <c r="AR85" s="36"/>
      <c r="AT85" s="36"/>
      <c r="AU85" s="36"/>
      <c r="AY85" s="128" t="s">
        <v>275</v>
      </c>
      <c r="AZ85" s="129">
        <v>1375.137708639741</v>
      </c>
      <c r="BA85" s="121">
        <v>29.068361480349846</v>
      </c>
      <c r="BB85" s="130">
        <v>39973</v>
      </c>
      <c r="BC85" s="82">
        <f t="shared" si="4"/>
        <v>0.64872698709459642</v>
      </c>
      <c r="BD85" s="29"/>
    </row>
    <row r="86" spans="1:56" s="27" customFormat="1" ht="15" customHeight="1" x14ac:dyDescent="0.25">
      <c r="A86" s="30"/>
      <c r="B86" s="27" t="s">
        <v>66</v>
      </c>
      <c r="D86" s="27" t="s">
        <v>424</v>
      </c>
      <c r="E86" s="31"/>
      <c r="F86" s="32"/>
      <c r="G86" s="121">
        <v>200</v>
      </c>
      <c r="H86" s="121">
        <v>299</v>
      </c>
      <c r="I86" s="155" t="s">
        <v>276</v>
      </c>
      <c r="J86" s="128" t="s">
        <v>277</v>
      </c>
      <c r="K86" s="128" t="s">
        <v>97</v>
      </c>
      <c r="L86" s="121">
        <v>46.599252794722865</v>
      </c>
      <c r="M86" s="126">
        <v>9</v>
      </c>
      <c r="N86" s="126" t="s">
        <v>69</v>
      </c>
      <c r="AB86" s="27">
        <v>6</v>
      </c>
      <c r="AE86" s="36"/>
      <c r="AF86" s="127">
        <v>53104.55</v>
      </c>
      <c r="AG86" s="36"/>
      <c r="AH86" s="32"/>
      <c r="AJ86" s="33"/>
      <c r="AK86" s="36"/>
      <c r="AL86" s="36"/>
      <c r="AN86" s="36"/>
      <c r="AO86" s="36"/>
      <c r="AQ86" s="36"/>
      <c r="AR86" s="36"/>
      <c r="AT86" s="36"/>
      <c r="AU86" s="36"/>
      <c r="AY86" s="128" t="s">
        <v>278</v>
      </c>
      <c r="AZ86" s="129">
        <v>1285.438112815983</v>
      </c>
      <c r="BA86" s="121">
        <v>26.653169575737198</v>
      </c>
      <c r="BB86" s="130">
        <v>34261</v>
      </c>
      <c r="BC86" s="82">
        <f t="shared" si="4"/>
        <v>0.55602620030640593</v>
      </c>
      <c r="BD86" s="29"/>
    </row>
    <row r="87" spans="1:56" s="27" customFormat="1" ht="15" customHeight="1" x14ac:dyDescent="0.25">
      <c r="A87" s="30"/>
      <c r="B87" s="27" t="s">
        <v>66</v>
      </c>
      <c r="D87" s="27" t="s">
        <v>424</v>
      </c>
      <c r="E87" s="31"/>
      <c r="F87" s="32"/>
      <c r="G87" s="121">
        <v>100</v>
      </c>
      <c r="H87" s="121">
        <v>199</v>
      </c>
      <c r="I87" s="155" t="s">
        <v>279</v>
      </c>
      <c r="J87" s="128" t="s">
        <v>187</v>
      </c>
      <c r="K87" s="128" t="s">
        <v>280</v>
      </c>
      <c r="L87" s="121">
        <v>47.665876123765926</v>
      </c>
      <c r="M87" s="126">
        <v>9</v>
      </c>
      <c r="N87" s="126" t="s">
        <v>69</v>
      </c>
      <c r="AB87" s="33">
        <v>8</v>
      </c>
      <c r="AF87" s="127">
        <v>56206.1</v>
      </c>
      <c r="AG87" s="36"/>
      <c r="AH87" s="32"/>
      <c r="AJ87" s="33"/>
      <c r="AK87" s="36"/>
      <c r="AL87" s="36"/>
      <c r="AN87" s="36"/>
      <c r="AO87" s="36"/>
      <c r="AQ87" s="36"/>
      <c r="AR87" s="36"/>
      <c r="AT87" s="36"/>
      <c r="AU87" s="36"/>
      <c r="AY87" s="128" t="s">
        <v>281</v>
      </c>
      <c r="AZ87" s="129">
        <v>1893.1414183809352</v>
      </c>
      <c r="BA87" s="121">
        <v>19.154406346997693</v>
      </c>
      <c r="BB87" s="130">
        <v>36262</v>
      </c>
      <c r="BC87" s="82">
        <f t="shared" si="4"/>
        <v>0.58850068811508405</v>
      </c>
      <c r="BD87" s="29"/>
    </row>
    <row r="88" spans="1:56" s="27" customFormat="1" ht="15" customHeight="1" x14ac:dyDescent="0.25">
      <c r="A88" s="30"/>
      <c r="B88" s="27" t="s">
        <v>66</v>
      </c>
      <c r="E88" s="31"/>
      <c r="F88" s="32"/>
      <c r="G88" s="27">
        <v>200</v>
      </c>
      <c r="H88" s="27">
        <v>399</v>
      </c>
      <c r="I88" s="35" t="s">
        <v>544</v>
      </c>
      <c r="J88" s="35" t="s">
        <v>78</v>
      </c>
      <c r="K88" s="35" t="s">
        <v>78</v>
      </c>
      <c r="L88" s="132">
        <v>55.312678917720937</v>
      </c>
      <c r="M88" s="27">
        <v>9</v>
      </c>
      <c r="N88" s="27" t="s">
        <v>69</v>
      </c>
      <c r="AF88" s="36">
        <v>100709.7</v>
      </c>
      <c r="AG88" s="36"/>
      <c r="AH88" s="32"/>
      <c r="AJ88" s="33"/>
      <c r="AK88" s="36"/>
      <c r="AL88" s="36"/>
      <c r="AN88" s="36"/>
      <c r="AO88" s="36"/>
      <c r="AQ88" s="36"/>
      <c r="AR88" s="36"/>
      <c r="AT88" s="36"/>
      <c r="AU88" s="36"/>
      <c r="AY88" s="86"/>
      <c r="AZ88" s="27">
        <v>1046.895871513394</v>
      </c>
      <c r="BA88" s="27">
        <v>62.063479060313327</v>
      </c>
      <c r="BB88" s="38">
        <v>64974</v>
      </c>
      <c r="BC88" s="82">
        <f t="shared" si="4"/>
        <v>1.0544714497156658</v>
      </c>
      <c r="BD88" s="29"/>
    </row>
    <row r="89" spans="1:56" s="27" customFormat="1" ht="15" customHeight="1" x14ac:dyDescent="0.25">
      <c r="A89" s="30"/>
      <c r="B89" s="27" t="s">
        <v>66</v>
      </c>
      <c r="E89" s="31"/>
      <c r="F89" s="32"/>
      <c r="G89" s="27">
        <v>3500</v>
      </c>
      <c r="H89" s="27">
        <v>3599</v>
      </c>
      <c r="I89" s="35" t="s">
        <v>545</v>
      </c>
      <c r="J89" s="35" t="s">
        <v>546</v>
      </c>
      <c r="K89" s="35" t="s">
        <v>78</v>
      </c>
      <c r="L89" s="132">
        <v>44</v>
      </c>
      <c r="M89" s="27">
        <v>9</v>
      </c>
      <c r="N89" s="27" t="s">
        <v>69</v>
      </c>
      <c r="AB89" s="33"/>
      <c r="AF89" s="36">
        <v>23628.2</v>
      </c>
      <c r="AG89" s="36"/>
      <c r="AH89" s="32"/>
      <c r="AJ89" s="33"/>
      <c r="AK89" s="36"/>
      <c r="AL89" s="36"/>
      <c r="AN89" s="36"/>
      <c r="AO89" s="36"/>
      <c r="AQ89" s="36"/>
      <c r="AR89" s="36"/>
      <c r="AT89" s="36"/>
      <c r="AU89" s="36"/>
      <c r="AY89" s="86"/>
      <c r="AZ89" s="38">
        <v>693</v>
      </c>
      <c r="BA89" s="38">
        <v>22</v>
      </c>
      <c r="BB89" s="38">
        <v>15244</v>
      </c>
      <c r="BC89" s="82">
        <f t="shared" si="4"/>
        <v>0.24739684765391706</v>
      </c>
      <c r="BD89" s="29"/>
    </row>
    <row r="90" spans="1:56" s="27" customFormat="1" ht="15" customHeight="1" x14ac:dyDescent="0.25">
      <c r="A90" s="30"/>
      <c r="B90" s="27" t="s">
        <v>66</v>
      </c>
      <c r="E90" s="31"/>
      <c r="F90" s="32"/>
      <c r="G90" s="27">
        <v>200</v>
      </c>
      <c r="H90" s="27">
        <v>299</v>
      </c>
      <c r="I90" s="35" t="s">
        <v>546</v>
      </c>
      <c r="J90" s="35" t="s">
        <v>78</v>
      </c>
      <c r="K90" s="35" t="s">
        <v>547</v>
      </c>
      <c r="L90" s="132">
        <v>46.451543312313312</v>
      </c>
      <c r="M90" s="27">
        <v>9</v>
      </c>
      <c r="N90" s="27" t="s">
        <v>69</v>
      </c>
      <c r="AF90" s="36">
        <v>28020.9</v>
      </c>
      <c r="AG90" s="36"/>
      <c r="AH90" s="32"/>
      <c r="AJ90" s="33"/>
      <c r="AK90" s="36"/>
      <c r="AL90" s="36"/>
      <c r="AN90" s="36"/>
      <c r="AO90" s="36"/>
      <c r="AQ90" s="36"/>
      <c r="AR90" s="36"/>
      <c r="AT90" s="36"/>
      <c r="AU90" s="36"/>
      <c r="AY90" s="86"/>
      <c r="AZ90" s="27">
        <v>821.72234510515295</v>
      </c>
      <c r="BA90" s="27">
        <v>22.00013192739285</v>
      </c>
      <c r="BB90" s="38">
        <v>18078</v>
      </c>
      <c r="BC90" s="82">
        <f t="shared" si="4"/>
        <v>0.29339020020253953</v>
      </c>
      <c r="BD90" s="29"/>
    </row>
    <row r="91" spans="1:56" s="27" customFormat="1" ht="15" customHeight="1" x14ac:dyDescent="0.25">
      <c r="A91" s="30"/>
      <c r="B91" s="27" t="s">
        <v>66</v>
      </c>
      <c r="E91" s="31"/>
      <c r="F91" s="42"/>
      <c r="G91" s="27">
        <v>3500</v>
      </c>
      <c r="H91" s="27">
        <v>3599</v>
      </c>
      <c r="I91" s="35" t="s">
        <v>548</v>
      </c>
      <c r="J91" s="35" t="s">
        <v>542</v>
      </c>
      <c r="K91" s="35" t="s">
        <v>542</v>
      </c>
      <c r="L91" s="132">
        <v>30</v>
      </c>
      <c r="M91" s="27">
        <v>9</v>
      </c>
      <c r="N91" s="27" t="s">
        <v>69</v>
      </c>
      <c r="AB91" s="53"/>
      <c r="AF91" s="36">
        <v>46517.05</v>
      </c>
      <c r="AG91" s="36"/>
      <c r="AH91" s="42"/>
      <c r="AJ91" s="33"/>
      <c r="AK91" s="36"/>
      <c r="AL91" s="36"/>
      <c r="AN91" s="36"/>
      <c r="AO91" s="36"/>
      <c r="AQ91" s="36"/>
      <c r="AR91" s="36"/>
      <c r="AT91" s="36"/>
      <c r="AU91" s="36"/>
      <c r="AY91" s="79"/>
      <c r="AZ91" s="38">
        <v>1429</v>
      </c>
      <c r="BA91" s="33">
        <v>21</v>
      </c>
      <c r="BB91" s="38">
        <v>30011</v>
      </c>
      <c r="BC91" s="82">
        <f t="shared" si="4"/>
        <v>0.48705240061281191</v>
      </c>
      <c r="BD91" s="29"/>
    </row>
    <row r="92" spans="1:56" s="27" customFormat="1" ht="15" customHeight="1" x14ac:dyDescent="0.25">
      <c r="A92" s="30"/>
      <c r="B92" s="27" t="s">
        <v>66</v>
      </c>
      <c r="F92" s="32"/>
      <c r="G92" s="32">
        <v>1800</v>
      </c>
      <c r="H92" s="32">
        <v>2199</v>
      </c>
      <c r="I92" s="35" t="s">
        <v>393</v>
      </c>
      <c r="J92" s="35" t="s">
        <v>173</v>
      </c>
      <c r="K92" s="35" t="s">
        <v>103</v>
      </c>
      <c r="L92" s="121">
        <v>65.182899455610311</v>
      </c>
      <c r="M92" s="27">
        <v>10</v>
      </c>
      <c r="N92" s="27" t="s">
        <v>71</v>
      </c>
      <c r="AF92" s="36">
        <v>274355.58149999997</v>
      </c>
      <c r="AG92" s="36"/>
      <c r="AH92" s="32"/>
      <c r="AJ92" s="33"/>
      <c r="AK92" s="36"/>
      <c r="AL92" s="36"/>
      <c r="AN92" s="36"/>
      <c r="AO92" s="36"/>
      <c r="AQ92" s="36"/>
      <c r="AR92" s="36"/>
      <c r="AT92" s="36"/>
      <c r="AU92" s="36"/>
      <c r="AY92" s="79"/>
      <c r="AZ92" s="27">
        <v>5038.67</v>
      </c>
      <c r="BA92" s="27">
        <v>33</v>
      </c>
      <c r="BB92" s="38">
        <v>166276.10999999999</v>
      </c>
      <c r="BC92" s="82">
        <f t="shared" si="4"/>
        <v>2.6985164952870608</v>
      </c>
      <c r="BD92" s="29"/>
    </row>
    <row r="93" spans="1:56" s="27" customFormat="1" ht="15" customHeight="1" x14ac:dyDescent="0.25">
      <c r="A93" s="30"/>
      <c r="B93" s="48" t="s">
        <v>66</v>
      </c>
      <c r="D93" s="27" t="s">
        <v>425</v>
      </c>
      <c r="E93" s="31"/>
      <c r="F93" s="42"/>
      <c r="G93" s="133">
        <v>1100</v>
      </c>
      <c r="H93" s="133">
        <v>1299</v>
      </c>
      <c r="I93" s="147" t="s">
        <v>110</v>
      </c>
      <c r="J93" s="131" t="s">
        <v>108</v>
      </c>
      <c r="K93" s="131" t="s">
        <v>111</v>
      </c>
      <c r="L93" s="132">
        <v>44.000469343345991</v>
      </c>
      <c r="M93" s="133">
        <v>10</v>
      </c>
      <c r="N93" s="133" t="s">
        <v>69</v>
      </c>
      <c r="AB93" s="53">
        <v>6</v>
      </c>
      <c r="AF93" s="127">
        <v>36327.35</v>
      </c>
      <c r="AG93" s="36"/>
      <c r="AH93" s="32"/>
      <c r="AJ93" s="33"/>
      <c r="AK93" s="36"/>
      <c r="AL93" s="36"/>
      <c r="AN93" s="36"/>
      <c r="AO93" s="36"/>
      <c r="AQ93" s="36"/>
      <c r="AR93" s="36"/>
      <c r="AT93" s="36"/>
      <c r="AU93" s="36"/>
      <c r="AY93" s="128" t="s">
        <v>282</v>
      </c>
      <c r="AZ93" s="135">
        <v>781.24832907829091</v>
      </c>
      <c r="BA93" s="132">
        <v>29.99942416216204</v>
      </c>
      <c r="BB93" s="136">
        <v>23437</v>
      </c>
      <c r="BC93" s="82">
        <f t="shared" si="4"/>
        <v>0.38036210433382672</v>
      </c>
      <c r="BD93" s="29"/>
    </row>
    <row r="94" spans="1:56" s="27" customFormat="1" ht="15" customHeight="1" x14ac:dyDescent="0.25">
      <c r="A94" s="30"/>
      <c r="B94" s="48" t="s">
        <v>66</v>
      </c>
      <c r="D94" s="27" t="s">
        <v>425</v>
      </c>
      <c r="E94" s="31"/>
      <c r="F94" s="32"/>
      <c r="G94" s="133">
        <v>900</v>
      </c>
      <c r="H94" s="133">
        <v>1199</v>
      </c>
      <c r="I94" s="147" t="s">
        <v>108</v>
      </c>
      <c r="J94" s="131" t="s">
        <v>107</v>
      </c>
      <c r="K94" s="131" t="s">
        <v>109</v>
      </c>
      <c r="L94" s="132">
        <v>32.77584602860798</v>
      </c>
      <c r="M94" s="133">
        <v>10</v>
      </c>
      <c r="N94" s="133" t="s">
        <v>69</v>
      </c>
      <c r="Q94" s="33"/>
      <c r="R94" s="33"/>
      <c r="S94" s="28"/>
      <c r="T94" s="33"/>
      <c r="V94" s="33"/>
      <c r="W94" s="36"/>
      <c r="X94" s="36"/>
      <c r="Y94" s="36"/>
      <c r="Z94" s="36"/>
      <c r="AA94" s="36"/>
      <c r="AB94" s="27">
        <v>15</v>
      </c>
      <c r="AC94" s="36"/>
      <c r="AD94" s="36"/>
      <c r="AF94" s="127">
        <v>106627.6</v>
      </c>
      <c r="AG94" s="36"/>
      <c r="AH94" s="32"/>
      <c r="AJ94" s="33"/>
      <c r="AK94" s="36"/>
      <c r="AL94" s="36"/>
      <c r="AN94" s="36"/>
      <c r="AO94" s="36"/>
      <c r="AY94" s="128" t="s">
        <v>282</v>
      </c>
      <c r="AZ94" s="135">
        <v>2456.8468124414512</v>
      </c>
      <c r="BA94" s="132">
        <v>28.000117732875285</v>
      </c>
      <c r="BB94" s="136">
        <v>68792</v>
      </c>
      <c r="BC94" s="82">
        <f t="shared" si="4"/>
        <v>1.1164342655345227</v>
      </c>
      <c r="BD94" s="29"/>
    </row>
    <row r="95" spans="1:56" s="27" customFormat="1" ht="15" customHeight="1" x14ac:dyDescent="0.25">
      <c r="A95" s="30"/>
      <c r="B95" s="27" t="s">
        <v>66</v>
      </c>
      <c r="E95" s="31"/>
      <c r="F95" s="32"/>
      <c r="G95" s="27">
        <v>1000</v>
      </c>
      <c r="H95" s="27">
        <v>1099</v>
      </c>
      <c r="I95" s="35" t="s">
        <v>549</v>
      </c>
      <c r="J95" s="35" t="s">
        <v>78</v>
      </c>
      <c r="K95" s="35" t="s">
        <v>80</v>
      </c>
      <c r="L95" s="132">
        <v>43</v>
      </c>
      <c r="M95" s="27">
        <v>10</v>
      </c>
      <c r="N95" s="27" t="s">
        <v>69</v>
      </c>
      <c r="AB95" s="33"/>
      <c r="AF95" s="36">
        <v>92589</v>
      </c>
      <c r="AG95" s="36"/>
      <c r="AH95" s="32"/>
      <c r="AJ95" s="33"/>
      <c r="AK95" s="36"/>
      <c r="AL95" s="36"/>
      <c r="AN95" s="36"/>
      <c r="AO95" s="36"/>
      <c r="AQ95" s="36"/>
      <c r="AR95" s="36"/>
      <c r="AT95" s="36"/>
      <c r="AU95" s="36"/>
      <c r="AY95" s="86"/>
      <c r="AZ95" s="38">
        <v>1102</v>
      </c>
      <c r="BA95" s="38">
        <v>24</v>
      </c>
      <c r="BB95" s="38">
        <v>26454</v>
      </c>
      <c r="BC95" s="82">
        <f t="shared" si="4"/>
        <v>0.42932538755160865</v>
      </c>
      <c r="BD95" s="29"/>
    </row>
    <row r="96" spans="1:56" s="27" customFormat="1" ht="15" customHeight="1" x14ac:dyDescent="0.25">
      <c r="A96" s="30"/>
      <c r="B96" s="27" t="s">
        <v>66</v>
      </c>
      <c r="E96" s="31"/>
      <c r="F96" s="32"/>
      <c r="G96" s="27">
        <v>1000</v>
      </c>
      <c r="H96" s="27">
        <v>1099</v>
      </c>
      <c r="I96" s="35" t="s">
        <v>550</v>
      </c>
      <c r="J96" s="35" t="s">
        <v>78</v>
      </c>
      <c r="K96" s="35" t="s">
        <v>80</v>
      </c>
      <c r="L96" s="132">
        <v>47</v>
      </c>
      <c r="M96" s="27">
        <v>10</v>
      </c>
      <c r="N96" s="27" t="s">
        <v>69</v>
      </c>
      <c r="AB96" s="33"/>
      <c r="AF96" s="36">
        <v>35391.15</v>
      </c>
      <c r="AG96" s="36"/>
      <c r="AH96" s="32"/>
      <c r="AJ96" s="33"/>
      <c r="AK96" s="36"/>
      <c r="AL96" s="36"/>
      <c r="AN96" s="36"/>
      <c r="AO96" s="36"/>
      <c r="AQ96" s="36"/>
      <c r="AR96" s="36"/>
      <c r="AT96" s="36"/>
      <c r="AU96" s="36"/>
      <c r="AY96" s="86"/>
      <c r="AZ96" s="38">
        <v>951</v>
      </c>
      <c r="BA96" s="38">
        <v>24</v>
      </c>
      <c r="BB96" s="38">
        <v>22833</v>
      </c>
      <c r="BC96" s="82">
        <f t="shared" si="4"/>
        <v>0.37055971021266654</v>
      </c>
      <c r="BD96" s="29"/>
    </row>
    <row r="97" spans="1:56" s="27" customFormat="1" ht="15" customHeight="1" x14ac:dyDescent="0.25">
      <c r="A97" s="30"/>
      <c r="B97" s="27" t="s">
        <v>66</v>
      </c>
      <c r="E97" s="31"/>
      <c r="F97" s="42"/>
      <c r="G97" s="27">
        <v>3100</v>
      </c>
      <c r="H97" s="27">
        <v>3199</v>
      </c>
      <c r="I97" s="35" t="s">
        <v>551</v>
      </c>
      <c r="J97" s="35" t="s">
        <v>78</v>
      </c>
      <c r="K97" s="35" t="s">
        <v>552</v>
      </c>
      <c r="L97" s="132">
        <v>0</v>
      </c>
      <c r="M97" s="27">
        <v>10</v>
      </c>
      <c r="N97" s="27" t="s">
        <v>69</v>
      </c>
      <c r="AB97" s="53"/>
      <c r="AF97" s="36">
        <v>35031.5</v>
      </c>
      <c r="AG97" s="36"/>
      <c r="AH97" s="42"/>
      <c r="AJ97" s="33"/>
      <c r="AK97" s="36"/>
      <c r="AL97" s="36"/>
      <c r="AN97" s="36"/>
      <c r="AO97" s="36"/>
      <c r="AQ97" s="36"/>
      <c r="AR97" s="36"/>
      <c r="AT97" s="36"/>
      <c r="AU97" s="36"/>
      <c r="AY97" s="79"/>
      <c r="AZ97" s="38">
        <v>417</v>
      </c>
      <c r="BA97" s="33">
        <v>24</v>
      </c>
      <c r="BB97" s="38">
        <v>10009</v>
      </c>
      <c r="BC97" s="82">
        <f t="shared" si="4"/>
        <v>0.16243735556074887</v>
      </c>
      <c r="BD97" s="29"/>
    </row>
    <row r="98" spans="1:56" s="27" customFormat="1" ht="15" customHeight="1" x14ac:dyDescent="0.25">
      <c r="A98" s="30"/>
      <c r="B98" s="60"/>
      <c r="C98" s="60"/>
      <c r="D98" s="60"/>
      <c r="E98" s="61">
        <v>42917</v>
      </c>
      <c r="F98" s="62"/>
      <c r="G98" s="99"/>
      <c r="H98" s="99"/>
      <c r="I98" s="68" t="s">
        <v>113</v>
      </c>
      <c r="J98" s="68" t="s">
        <v>103</v>
      </c>
      <c r="K98" s="68" t="s">
        <v>114</v>
      </c>
      <c r="L98" s="63"/>
      <c r="M98" s="60">
        <v>10</v>
      </c>
      <c r="N98" s="60" t="s">
        <v>73</v>
      </c>
      <c r="O98" s="99"/>
      <c r="P98" s="99"/>
      <c r="Q98" s="99"/>
      <c r="R98" s="99"/>
      <c r="S98" s="99"/>
      <c r="T98" s="99"/>
      <c r="U98" s="99"/>
      <c r="V98" s="99"/>
      <c r="W98" s="99"/>
      <c r="X98" s="99"/>
      <c r="Y98" s="99"/>
      <c r="Z98" s="99"/>
      <c r="AA98" s="99"/>
      <c r="AB98" s="106">
        <v>25</v>
      </c>
      <c r="AC98" s="99"/>
      <c r="AD98" s="99"/>
      <c r="AE98" s="99"/>
      <c r="AF98" s="103">
        <v>511151</v>
      </c>
      <c r="AG98" s="103"/>
      <c r="AH98" s="54"/>
      <c r="AI98" s="99" t="s">
        <v>177</v>
      </c>
      <c r="AJ98" s="101"/>
      <c r="AK98" s="103"/>
      <c r="AL98" s="103"/>
      <c r="AM98" s="99"/>
      <c r="AN98" s="103"/>
      <c r="AO98" s="103"/>
      <c r="AP98" s="99"/>
      <c r="AQ98" s="103"/>
      <c r="AR98" s="103"/>
      <c r="AS98" s="99"/>
      <c r="AT98" s="103"/>
      <c r="AU98" s="103"/>
      <c r="AV98" s="99"/>
      <c r="AW98" s="99"/>
      <c r="AX98" s="99"/>
      <c r="AY98" s="111" t="s">
        <v>224</v>
      </c>
      <c r="AZ98" s="110">
        <v>3647</v>
      </c>
      <c r="BA98" s="101">
        <v>62</v>
      </c>
      <c r="BB98" s="81">
        <v>226114</v>
      </c>
      <c r="BC98" s="82">
        <f t="shared" si="4"/>
        <v>3.6696333515099582</v>
      </c>
      <c r="BD98" s="29"/>
    </row>
    <row r="99" spans="1:56" s="27" customFormat="1" ht="15" customHeight="1" x14ac:dyDescent="0.25">
      <c r="A99" s="30"/>
      <c r="B99" s="27" t="s">
        <v>66</v>
      </c>
      <c r="E99" s="31"/>
      <c r="F99" s="42"/>
      <c r="G99" s="27">
        <v>3461</v>
      </c>
      <c r="H99" s="27">
        <v>3781</v>
      </c>
      <c r="I99" s="35" t="s">
        <v>553</v>
      </c>
      <c r="J99" s="35" t="s">
        <v>554</v>
      </c>
      <c r="K99" s="35" t="s">
        <v>555</v>
      </c>
      <c r="L99" s="165">
        <v>57.923783815676906</v>
      </c>
      <c r="M99" s="27">
        <v>10</v>
      </c>
      <c r="N99" s="27" t="s">
        <v>69</v>
      </c>
      <c r="AB99" s="53"/>
      <c r="AF99" s="36">
        <v>105080.7</v>
      </c>
      <c r="AG99" s="36"/>
      <c r="AH99" s="42"/>
      <c r="AJ99" s="33"/>
      <c r="AK99" s="36"/>
      <c r="AL99" s="36"/>
      <c r="AN99" s="36"/>
      <c r="AO99" s="36"/>
      <c r="AQ99" s="36"/>
      <c r="AR99" s="36"/>
      <c r="AT99" s="36"/>
      <c r="AU99" s="36"/>
      <c r="AY99" s="79"/>
      <c r="AZ99" s="38">
        <v>3268.3937275599551</v>
      </c>
      <c r="BA99" s="33">
        <v>20.74229901628533</v>
      </c>
      <c r="BB99" s="38">
        <v>67794</v>
      </c>
      <c r="BC99" s="82">
        <f t="shared" si="4"/>
        <v>1.1002375944535328</v>
      </c>
      <c r="BD99" s="29"/>
    </row>
    <row r="100" spans="1:56" s="27" customFormat="1" ht="15" customHeight="1" x14ac:dyDescent="0.25">
      <c r="A100" s="30"/>
      <c r="B100" s="27" t="s">
        <v>66</v>
      </c>
      <c r="E100" s="31"/>
      <c r="F100" s="42"/>
      <c r="G100" s="27">
        <v>3150</v>
      </c>
      <c r="H100" s="27">
        <v>3199</v>
      </c>
      <c r="I100" s="35" t="s">
        <v>553</v>
      </c>
      <c r="J100" s="35" t="s">
        <v>556</v>
      </c>
      <c r="K100" s="35" t="s">
        <v>80</v>
      </c>
      <c r="L100" s="132">
        <v>21</v>
      </c>
      <c r="M100" s="27">
        <v>10</v>
      </c>
      <c r="N100" s="27" t="s">
        <v>69</v>
      </c>
      <c r="AB100" s="53"/>
      <c r="AF100" s="36">
        <v>8337.4500000000007</v>
      </c>
      <c r="AG100" s="36"/>
      <c r="AH100" s="42"/>
      <c r="AJ100" s="33"/>
      <c r="AK100" s="36"/>
      <c r="AL100" s="36"/>
      <c r="AN100" s="36"/>
      <c r="AO100" s="36"/>
      <c r="AQ100" s="36"/>
      <c r="AR100" s="36"/>
      <c r="AT100" s="36"/>
      <c r="AU100" s="36"/>
      <c r="AY100" s="79"/>
      <c r="AZ100" s="38">
        <v>224.14068752824301</v>
      </c>
      <c r="BA100" s="33">
        <v>24</v>
      </c>
      <c r="BB100" s="38">
        <v>5379</v>
      </c>
      <c r="BC100" s="82">
        <f t="shared" si="4"/>
        <v>8.7296486718080546E-2</v>
      </c>
      <c r="BD100" s="29"/>
    </row>
    <row r="101" spans="1:56" s="27" customFormat="1" ht="15" customHeight="1" x14ac:dyDescent="0.25">
      <c r="A101" s="30"/>
      <c r="B101" s="48" t="s">
        <v>66</v>
      </c>
      <c r="D101" s="27" t="s">
        <v>425</v>
      </c>
      <c r="E101" s="31"/>
      <c r="F101" s="42"/>
      <c r="G101" s="133">
        <v>1200</v>
      </c>
      <c r="H101" s="133">
        <v>1299</v>
      </c>
      <c r="I101" s="147" t="s">
        <v>283</v>
      </c>
      <c r="J101" s="131" t="s">
        <v>112</v>
      </c>
      <c r="K101" s="131" t="s">
        <v>111</v>
      </c>
      <c r="L101" s="132">
        <v>39.337917125045841</v>
      </c>
      <c r="M101" s="133">
        <v>10</v>
      </c>
      <c r="N101" s="133" t="s">
        <v>69</v>
      </c>
      <c r="AB101" s="53">
        <v>13</v>
      </c>
      <c r="AF101" s="127">
        <v>50722.200000000004</v>
      </c>
      <c r="AG101" s="36"/>
      <c r="AH101" s="32"/>
      <c r="AJ101" s="33"/>
      <c r="AK101" s="36"/>
      <c r="AL101" s="36"/>
      <c r="AN101" s="36"/>
      <c r="AO101" s="36"/>
      <c r="AQ101" s="36"/>
      <c r="AR101" s="36"/>
      <c r="AT101" s="36"/>
      <c r="AU101" s="36"/>
      <c r="AY101" s="128" t="s">
        <v>284</v>
      </c>
      <c r="AZ101" s="135">
        <v>1168.7506900000881</v>
      </c>
      <c r="BA101" s="132">
        <v>27.999127855058237</v>
      </c>
      <c r="BB101" s="136">
        <v>32724</v>
      </c>
      <c r="BC101" s="82">
        <f t="shared" si="4"/>
        <v>0.53108202851133446</v>
      </c>
      <c r="BD101" s="29"/>
    </row>
    <row r="102" spans="1:56" s="27" customFormat="1" ht="15" customHeight="1" x14ac:dyDescent="0.25">
      <c r="A102" s="30"/>
      <c r="B102" s="27" t="s">
        <v>66</v>
      </c>
      <c r="E102" s="31"/>
      <c r="F102" s="32"/>
      <c r="G102" s="27">
        <v>1000</v>
      </c>
      <c r="H102" s="27">
        <v>1099</v>
      </c>
      <c r="I102" s="35" t="s">
        <v>557</v>
      </c>
      <c r="J102" s="35" t="s">
        <v>78</v>
      </c>
      <c r="K102" s="35" t="s">
        <v>80</v>
      </c>
      <c r="L102" s="132">
        <v>37</v>
      </c>
      <c r="M102" s="27">
        <v>10</v>
      </c>
      <c r="N102" s="27" t="s">
        <v>69</v>
      </c>
      <c r="Q102" s="33"/>
      <c r="R102" s="33"/>
      <c r="S102" s="28"/>
      <c r="T102" s="33"/>
      <c r="V102" s="33"/>
      <c r="W102" s="36"/>
      <c r="X102" s="36"/>
      <c r="Y102" s="36"/>
      <c r="Z102" s="36"/>
      <c r="AA102" s="36"/>
      <c r="AC102" s="36"/>
      <c r="AD102" s="36"/>
      <c r="AF102" s="36">
        <v>66146.5</v>
      </c>
      <c r="AG102" s="36"/>
      <c r="AH102" s="32"/>
      <c r="AJ102" s="33"/>
      <c r="AK102" s="36"/>
      <c r="AL102" s="36"/>
      <c r="AN102" s="36"/>
      <c r="AO102" s="36"/>
      <c r="AQ102" s="36"/>
      <c r="AR102" s="36"/>
      <c r="AT102" s="36"/>
      <c r="AU102" s="36"/>
      <c r="AY102" s="86"/>
      <c r="AZ102" s="27">
        <v>756</v>
      </c>
      <c r="BA102" s="27">
        <v>25</v>
      </c>
      <c r="BB102" s="38">
        <v>18899</v>
      </c>
      <c r="BC102" s="82">
        <f t="shared" si="4"/>
        <v>0.30671431539040794</v>
      </c>
      <c r="BD102" s="29"/>
    </row>
    <row r="103" spans="1:56" s="27" customFormat="1" ht="15" customHeight="1" x14ac:dyDescent="0.25">
      <c r="A103" s="30"/>
      <c r="B103" s="27" t="s">
        <v>66</v>
      </c>
      <c r="E103" s="31"/>
      <c r="F103" s="42"/>
      <c r="G103" s="27">
        <v>1400</v>
      </c>
      <c r="H103" s="27">
        <v>1499</v>
      </c>
      <c r="I103" s="35" t="s">
        <v>558</v>
      </c>
      <c r="J103" s="35" t="s">
        <v>559</v>
      </c>
      <c r="K103" s="35" t="s">
        <v>552</v>
      </c>
      <c r="L103" s="132">
        <v>39</v>
      </c>
      <c r="M103" s="27">
        <v>10</v>
      </c>
      <c r="N103" s="27" t="s">
        <v>69</v>
      </c>
      <c r="AB103" s="53"/>
      <c r="AF103" s="36">
        <v>58907.75</v>
      </c>
      <c r="AG103" s="36"/>
      <c r="AH103" s="42"/>
      <c r="AJ103" s="33"/>
      <c r="AK103" s="36"/>
      <c r="AL103" s="36"/>
      <c r="AN103" s="36"/>
      <c r="AO103" s="36"/>
      <c r="AQ103" s="36"/>
      <c r="AR103" s="36"/>
      <c r="AT103" s="36"/>
      <c r="AU103" s="36"/>
      <c r="AY103" s="79"/>
      <c r="AZ103" s="38">
        <v>1727</v>
      </c>
      <c r="BA103" s="33">
        <v>22</v>
      </c>
      <c r="BB103" s="38">
        <v>38005</v>
      </c>
      <c r="BC103" s="82">
        <f t="shared" si="4"/>
        <v>0.61678806055412738</v>
      </c>
      <c r="BD103" s="29"/>
    </row>
    <row r="104" spans="1:56" s="27" customFormat="1" ht="15" customHeight="1" x14ac:dyDescent="0.25">
      <c r="A104" s="30"/>
      <c r="B104" s="27" t="s">
        <v>66</v>
      </c>
      <c r="E104" s="31"/>
      <c r="F104" s="42"/>
      <c r="G104" s="27">
        <v>3100</v>
      </c>
      <c r="H104" s="27">
        <v>3199</v>
      </c>
      <c r="I104" s="35" t="s">
        <v>556</v>
      </c>
      <c r="J104" s="35" t="s">
        <v>553</v>
      </c>
      <c r="K104" s="35" t="s">
        <v>552</v>
      </c>
      <c r="L104" s="132">
        <v>50</v>
      </c>
      <c r="M104" s="27">
        <v>10</v>
      </c>
      <c r="N104" s="27" t="s">
        <v>69</v>
      </c>
      <c r="AB104" s="53"/>
      <c r="AF104" s="36">
        <v>24330.350000000002</v>
      </c>
      <c r="AG104" s="36"/>
      <c r="AH104" s="42"/>
      <c r="AJ104" s="33"/>
      <c r="AK104" s="36"/>
      <c r="AL104" s="36"/>
      <c r="AN104" s="36"/>
      <c r="AO104" s="36"/>
      <c r="AQ104" s="36"/>
      <c r="AR104" s="36"/>
      <c r="AT104" s="36"/>
      <c r="AU104" s="36"/>
      <c r="AY104" s="79"/>
      <c r="AZ104" s="38">
        <v>654</v>
      </c>
      <c r="BA104" s="33">
        <v>24</v>
      </c>
      <c r="BB104" s="38">
        <v>15697</v>
      </c>
      <c r="BC104" s="82">
        <f t="shared" si="4"/>
        <v>0.25474864324478719</v>
      </c>
      <c r="BD104" s="29"/>
    </row>
    <row r="105" spans="1:56" s="27" customFormat="1" ht="15" customHeight="1" x14ac:dyDescent="0.25">
      <c r="A105" s="30"/>
      <c r="B105" s="27" t="s">
        <v>66</v>
      </c>
      <c r="D105" s="27" t="s">
        <v>452</v>
      </c>
      <c r="E105" s="31"/>
      <c r="F105" s="32"/>
      <c r="G105" s="133">
        <v>2600</v>
      </c>
      <c r="H105" s="133">
        <v>2899</v>
      </c>
      <c r="I105" s="147" t="s">
        <v>285</v>
      </c>
      <c r="J105" s="131" t="s">
        <v>286</v>
      </c>
      <c r="K105" s="131" t="s">
        <v>78</v>
      </c>
      <c r="L105" s="132">
        <v>41.667451023311806</v>
      </c>
      <c r="M105" s="133">
        <v>10</v>
      </c>
      <c r="N105" s="133" t="s">
        <v>69</v>
      </c>
      <c r="AB105" s="33">
        <v>10</v>
      </c>
      <c r="AF105" s="127">
        <v>56649.4</v>
      </c>
      <c r="AG105" s="36">
        <v>29508.240000000002</v>
      </c>
      <c r="AH105" s="32"/>
      <c r="AJ105" s="33"/>
      <c r="AK105" s="36"/>
      <c r="AL105" s="36"/>
      <c r="AN105" s="36"/>
      <c r="AO105" s="36"/>
      <c r="AQ105" s="36"/>
      <c r="AR105" s="36"/>
      <c r="AT105" s="36"/>
      <c r="AU105" s="36"/>
      <c r="AY105" s="109" t="s">
        <v>453</v>
      </c>
      <c r="AZ105" s="135">
        <v>1885.4269393279872</v>
      </c>
      <c r="BA105" s="132">
        <v>19.384468969678885</v>
      </c>
      <c r="BB105" s="136">
        <v>36548</v>
      </c>
      <c r="BC105" s="82">
        <f t="shared" si="4"/>
        <v>0.59314221910622944</v>
      </c>
      <c r="BD105" s="29"/>
    </row>
    <row r="106" spans="1:56" s="27" customFormat="1" ht="15" customHeight="1" x14ac:dyDescent="0.25">
      <c r="A106" s="30"/>
      <c r="B106" s="27" t="s">
        <v>66</v>
      </c>
      <c r="E106" s="31"/>
      <c r="F106" s="32"/>
      <c r="G106" s="27">
        <v>800</v>
      </c>
      <c r="H106" s="27">
        <v>1699</v>
      </c>
      <c r="I106" s="35" t="s">
        <v>107</v>
      </c>
      <c r="J106" s="35" t="s">
        <v>89</v>
      </c>
      <c r="K106" s="35" t="s">
        <v>106</v>
      </c>
      <c r="L106" s="132">
        <v>48</v>
      </c>
      <c r="M106" s="27">
        <v>10</v>
      </c>
      <c r="N106" s="27" t="s">
        <v>69</v>
      </c>
      <c r="AB106" s="33"/>
      <c r="AF106" s="36">
        <v>271580.15000000002</v>
      </c>
      <c r="AG106" s="36"/>
      <c r="AH106" s="32"/>
      <c r="AJ106" s="33"/>
      <c r="AK106" s="36"/>
      <c r="AL106" s="36"/>
      <c r="AN106" s="36"/>
      <c r="AO106" s="36"/>
      <c r="AQ106" s="36"/>
      <c r="AR106" s="36"/>
      <c r="AT106" s="36"/>
      <c r="AU106" s="36"/>
      <c r="AY106" s="86"/>
      <c r="AZ106" s="38">
        <v>5300</v>
      </c>
      <c r="BA106" s="33">
        <v>34</v>
      </c>
      <c r="BB106" s="38">
        <v>175213</v>
      </c>
      <c r="BC106" s="82">
        <f t="shared" si="4"/>
        <v>2.8435544389914571</v>
      </c>
      <c r="BD106" s="29"/>
    </row>
    <row r="107" spans="1:56" s="27" customFormat="1" ht="15" customHeight="1" x14ac:dyDescent="0.25">
      <c r="A107" s="30"/>
      <c r="B107" s="48" t="s">
        <v>66</v>
      </c>
      <c r="D107" s="27" t="s">
        <v>425</v>
      </c>
      <c r="E107" s="31"/>
      <c r="F107" s="32"/>
      <c r="G107" s="133">
        <v>1200</v>
      </c>
      <c r="H107" s="133">
        <v>1299</v>
      </c>
      <c r="I107" s="147" t="s">
        <v>106</v>
      </c>
      <c r="J107" s="131" t="s">
        <v>107</v>
      </c>
      <c r="K107" s="131" t="s">
        <v>78</v>
      </c>
      <c r="L107" s="132">
        <v>23.724409448818896</v>
      </c>
      <c r="M107" s="133">
        <v>10</v>
      </c>
      <c r="N107" s="133" t="s">
        <v>69</v>
      </c>
      <c r="AB107" s="33">
        <v>0</v>
      </c>
      <c r="AF107" s="127">
        <v>16535.400000000001</v>
      </c>
      <c r="AG107" s="36"/>
      <c r="AH107" s="32"/>
      <c r="AJ107" s="144"/>
      <c r="AK107" s="36"/>
      <c r="AL107" s="36"/>
      <c r="AN107" s="36"/>
      <c r="AO107" s="36"/>
      <c r="AQ107" s="36"/>
      <c r="AR107" s="36"/>
      <c r="AT107" s="36"/>
      <c r="AU107" s="36"/>
      <c r="AY107" s="128" t="s">
        <v>287</v>
      </c>
      <c r="AZ107" s="135">
        <v>801.46004564252598</v>
      </c>
      <c r="BA107" s="132">
        <v>13.310707199942231</v>
      </c>
      <c r="BB107" s="136">
        <v>10668</v>
      </c>
      <c r="BC107" s="82">
        <f t="shared" si="4"/>
        <v>0.17313235179559086</v>
      </c>
      <c r="BD107" s="29"/>
    </row>
    <row r="108" spans="1:56" s="27" customFormat="1" ht="15" customHeight="1" x14ac:dyDescent="0.25">
      <c r="A108" s="30"/>
      <c r="B108" s="48" t="s">
        <v>66</v>
      </c>
      <c r="D108" s="27" t="s">
        <v>425</v>
      </c>
      <c r="E108" s="31"/>
      <c r="F108" s="42"/>
      <c r="G108" s="126">
        <v>1000</v>
      </c>
      <c r="H108" s="126">
        <v>1099</v>
      </c>
      <c r="I108" s="147" t="s">
        <v>189</v>
      </c>
      <c r="J108" s="131" t="s">
        <v>78</v>
      </c>
      <c r="K108" s="131" t="s">
        <v>78</v>
      </c>
      <c r="L108" s="132">
        <v>21</v>
      </c>
      <c r="M108" s="133">
        <v>10</v>
      </c>
      <c r="N108" s="133" t="s">
        <v>69</v>
      </c>
      <c r="AB108" s="53">
        <v>6</v>
      </c>
      <c r="AF108" s="127">
        <v>27932.55</v>
      </c>
      <c r="AG108" s="36"/>
      <c r="AH108" s="42"/>
      <c r="AJ108" s="33"/>
      <c r="AK108" s="36"/>
      <c r="AL108" s="36"/>
      <c r="AN108" s="36"/>
      <c r="AO108" s="36"/>
      <c r="AQ108" s="36"/>
      <c r="AR108" s="36"/>
      <c r="AT108" s="36"/>
      <c r="AU108" s="36"/>
      <c r="AY108" s="109" t="s">
        <v>453</v>
      </c>
      <c r="AZ108" s="135">
        <v>750.83999999999992</v>
      </c>
      <c r="BA108" s="135">
        <v>24.00111874700336</v>
      </c>
      <c r="BB108" s="136">
        <v>18021</v>
      </c>
      <c r="BC108" s="82">
        <f t="shared" si="4"/>
        <v>0.29246513983017841</v>
      </c>
      <c r="BD108" s="29"/>
    </row>
    <row r="109" spans="1:56" s="27" customFormat="1" ht="15" customHeight="1" x14ac:dyDescent="0.25">
      <c r="A109" s="30"/>
      <c r="B109" s="27" t="s">
        <v>66</v>
      </c>
      <c r="E109" s="31"/>
      <c r="F109" s="32"/>
      <c r="G109" s="27">
        <v>8000</v>
      </c>
      <c r="H109" s="27">
        <v>8199</v>
      </c>
      <c r="I109" s="77" t="s">
        <v>560</v>
      </c>
      <c r="J109" s="77" t="s">
        <v>561</v>
      </c>
      <c r="K109" s="77" t="s">
        <v>78</v>
      </c>
      <c r="L109" s="132">
        <v>55.951886276653909</v>
      </c>
      <c r="M109" s="27">
        <v>11</v>
      </c>
      <c r="N109" s="27" t="s">
        <v>69</v>
      </c>
      <c r="AB109" s="33"/>
      <c r="AF109" s="36">
        <v>31184.45</v>
      </c>
      <c r="AG109" s="36"/>
      <c r="AH109" s="32"/>
      <c r="AJ109" s="33"/>
      <c r="AK109" s="36"/>
      <c r="AL109" s="36"/>
      <c r="AN109" s="36"/>
      <c r="AO109" s="36"/>
      <c r="AQ109" s="36"/>
      <c r="AR109" s="36"/>
      <c r="AT109" s="36"/>
      <c r="AU109" s="36"/>
      <c r="AY109" s="86"/>
      <c r="AZ109" s="38">
        <v>1000.77457862836</v>
      </c>
      <c r="BA109" s="38">
        <v>20.103428314071152</v>
      </c>
      <c r="BB109" s="37">
        <v>20119</v>
      </c>
      <c r="BC109" s="82">
        <f t="shared" si="4"/>
        <v>0.32651385318480436</v>
      </c>
      <c r="BD109" s="29"/>
    </row>
    <row r="110" spans="1:56" s="27" customFormat="1" ht="15" customHeight="1" x14ac:dyDescent="0.25">
      <c r="A110" s="30"/>
      <c r="B110" s="27" t="s">
        <v>66</v>
      </c>
      <c r="E110" s="31"/>
      <c r="F110" s="32"/>
      <c r="G110" s="27">
        <v>8000</v>
      </c>
      <c r="H110" s="27">
        <v>8199</v>
      </c>
      <c r="I110" s="77" t="s">
        <v>562</v>
      </c>
      <c r="J110" s="77" t="s">
        <v>561</v>
      </c>
      <c r="K110" s="77" t="s">
        <v>78</v>
      </c>
      <c r="L110" s="132">
        <v>50</v>
      </c>
      <c r="M110" s="27">
        <v>11</v>
      </c>
      <c r="N110" s="27" t="s">
        <v>69</v>
      </c>
      <c r="AB110" s="33"/>
      <c r="AF110" s="36">
        <v>53769.5</v>
      </c>
      <c r="AG110" s="36"/>
      <c r="AH110" s="32"/>
      <c r="AJ110" s="33"/>
      <c r="AK110" s="36"/>
      <c r="AL110" s="36"/>
      <c r="AN110" s="36"/>
      <c r="AO110" s="36"/>
      <c r="AQ110" s="36"/>
      <c r="AR110" s="36"/>
      <c r="AT110" s="36"/>
      <c r="AU110" s="36"/>
      <c r="AY110" s="86"/>
      <c r="AZ110" s="38">
        <v>1239</v>
      </c>
      <c r="BA110" s="38">
        <v>28</v>
      </c>
      <c r="BB110" s="37">
        <v>34690</v>
      </c>
      <c r="BC110" s="82">
        <f t="shared" si="4"/>
        <v>0.56298849679312402</v>
      </c>
      <c r="BD110" s="29"/>
    </row>
    <row r="111" spans="1:56" s="27" customFormat="1" ht="15" customHeight="1" x14ac:dyDescent="0.25">
      <c r="A111" s="30"/>
      <c r="B111" s="27" t="s">
        <v>66</v>
      </c>
      <c r="E111" s="31"/>
      <c r="F111" s="32"/>
      <c r="G111" s="27">
        <v>3100</v>
      </c>
      <c r="H111" s="27">
        <v>3199</v>
      </c>
      <c r="I111" s="35" t="s">
        <v>563</v>
      </c>
      <c r="J111" s="35" t="s">
        <v>560</v>
      </c>
      <c r="K111" s="35" t="s">
        <v>78</v>
      </c>
      <c r="L111" s="132">
        <v>55.40071498212545</v>
      </c>
      <c r="M111" s="27">
        <v>11</v>
      </c>
      <c r="N111" s="27" t="s">
        <v>69</v>
      </c>
      <c r="AF111" s="36">
        <v>28616.100000000002</v>
      </c>
      <c r="AG111" s="36"/>
      <c r="AH111" s="32"/>
      <c r="AJ111" s="33"/>
      <c r="AK111" s="36"/>
      <c r="AL111" s="36"/>
      <c r="AM111" s="85"/>
      <c r="AN111" s="36"/>
      <c r="AO111" s="36"/>
      <c r="AQ111" s="36"/>
      <c r="AR111" s="36"/>
      <c r="AT111" s="36"/>
      <c r="AU111" s="36"/>
      <c r="AY111" s="86"/>
      <c r="AZ111" s="27">
        <v>861.54992364810687</v>
      </c>
      <c r="BA111" s="27">
        <v>21.428822048785481</v>
      </c>
      <c r="BB111" s="38">
        <v>18462</v>
      </c>
      <c r="BC111" s="82">
        <f t="shared" si="4"/>
        <v>0.29962218586897249</v>
      </c>
      <c r="BD111" s="29"/>
    </row>
    <row r="112" spans="1:56" s="27" customFormat="1" ht="15" customHeight="1" x14ac:dyDescent="0.25">
      <c r="A112" s="30"/>
      <c r="B112" s="27" t="s">
        <v>66</v>
      </c>
      <c r="F112" s="42"/>
      <c r="G112" s="27">
        <v>2530</v>
      </c>
      <c r="H112" s="27">
        <v>2599</v>
      </c>
      <c r="I112" s="35" t="s">
        <v>564</v>
      </c>
      <c r="J112" s="35" t="s">
        <v>565</v>
      </c>
      <c r="K112" s="35" t="s">
        <v>565</v>
      </c>
      <c r="L112" s="132">
        <v>58.88720173535792</v>
      </c>
      <c r="M112" s="27">
        <v>11</v>
      </c>
      <c r="N112" s="27" t="s">
        <v>69</v>
      </c>
      <c r="AF112" s="36">
        <v>70025.900000000009</v>
      </c>
      <c r="AG112" s="36"/>
      <c r="AJ112" s="33"/>
      <c r="AK112" s="36"/>
      <c r="AL112" s="36"/>
      <c r="AN112" s="36"/>
      <c r="AO112" s="36"/>
      <c r="AY112" s="79"/>
      <c r="AZ112" s="27">
        <v>1946.0601803008472</v>
      </c>
      <c r="BA112" s="27">
        <v>23.215109407878536</v>
      </c>
      <c r="BB112" s="38">
        <v>45178</v>
      </c>
      <c r="BC112" s="82">
        <f t="shared" si="4"/>
        <v>0.73319960530757444</v>
      </c>
      <c r="BD112" s="29"/>
    </row>
    <row r="113" spans="1:56" s="27" customFormat="1" ht="15" customHeight="1" x14ac:dyDescent="0.25">
      <c r="A113" s="30"/>
      <c r="B113" s="27" t="s">
        <v>66</v>
      </c>
      <c r="E113" s="31"/>
      <c r="F113" s="32"/>
      <c r="G113" s="27">
        <v>8000</v>
      </c>
      <c r="H113" s="27">
        <v>8099</v>
      </c>
      <c r="I113" s="35" t="s">
        <v>566</v>
      </c>
      <c r="J113" s="35" t="s">
        <v>567</v>
      </c>
      <c r="K113" s="35" t="s">
        <v>78</v>
      </c>
      <c r="L113" s="132">
        <v>65</v>
      </c>
      <c r="M113" s="27">
        <v>11</v>
      </c>
      <c r="N113" s="27" t="s">
        <v>69</v>
      </c>
      <c r="AB113" s="33"/>
      <c r="AF113" s="36">
        <v>7052.5</v>
      </c>
      <c r="AG113" s="36"/>
      <c r="AH113" s="32"/>
      <c r="AJ113" s="33"/>
      <c r="AK113" s="36"/>
      <c r="AL113" s="36"/>
      <c r="AN113" s="36"/>
      <c r="AO113" s="36"/>
      <c r="AQ113" s="36"/>
      <c r="AR113" s="36"/>
      <c r="AT113" s="36"/>
      <c r="AU113" s="36"/>
      <c r="AY113" s="86"/>
      <c r="AZ113" s="38">
        <v>253</v>
      </c>
      <c r="BA113" s="33">
        <v>18</v>
      </c>
      <c r="BB113" s="38">
        <v>4550</v>
      </c>
      <c r="BC113" s="82">
        <f t="shared" si="4"/>
        <v>7.3842538495494797E-2</v>
      </c>
      <c r="BD113" s="29"/>
    </row>
    <row r="114" spans="1:56" s="27" customFormat="1" ht="15" customHeight="1" x14ac:dyDescent="0.25">
      <c r="A114" s="30"/>
      <c r="B114" s="27" t="s">
        <v>66</v>
      </c>
      <c r="E114" s="31"/>
      <c r="F114" s="32"/>
      <c r="G114" s="27">
        <v>3000</v>
      </c>
      <c r="H114" s="27">
        <v>3199</v>
      </c>
      <c r="I114" s="35" t="s">
        <v>567</v>
      </c>
      <c r="J114" s="35" t="s">
        <v>561</v>
      </c>
      <c r="K114" s="35" t="s">
        <v>78</v>
      </c>
      <c r="L114" s="132">
        <v>68.339232011143125</v>
      </c>
      <c r="M114" s="27">
        <v>11</v>
      </c>
      <c r="N114" s="27" t="s">
        <v>69</v>
      </c>
      <c r="AB114" s="33"/>
      <c r="AF114" s="36">
        <v>48962.950000000004</v>
      </c>
      <c r="AG114" s="36"/>
      <c r="AH114" s="32"/>
      <c r="AJ114" s="33"/>
      <c r="AK114" s="36"/>
      <c r="AL114" s="36"/>
      <c r="AN114" s="36"/>
      <c r="AO114" s="36"/>
      <c r="AQ114" s="36"/>
      <c r="AR114" s="36"/>
      <c r="AT114" s="36"/>
      <c r="AU114" s="36"/>
      <c r="AY114" s="86"/>
      <c r="AZ114" s="38">
        <v>1435.871723681701</v>
      </c>
      <c r="BA114" s="38">
        <v>21.999876088515091</v>
      </c>
      <c r="BB114" s="38">
        <v>31589</v>
      </c>
      <c r="BC114" s="82">
        <f t="shared" si="4"/>
        <v>0.51266196671080988</v>
      </c>
      <c r="BD114" s="29"/>
    </row>
    <row r="115" spans="1:56" s="27" customFormat="1" ht="15" customHeight="1" x14ac:dyDescent="0.25">
      <c r="A115" s="30"/>
      <c r="B115" s="27" t="s">
        <v>66</v>
      </c>
      <c r="E115" s="31"/>
      <c r="F115" s="42"/>
      <c r="G115" s="27">
        <v>3600</v>
      </c>
      <c r="H115" s="27">
        <v>3999</v>
      </c>
      <c r="I115" s="35" t="s">
        <v>568</v>
      </c>
      <c r="J115" s="35" t="s">
        <v>569</v>
      </c>
      <c r="K115" s="35" t="s">
        <v>78</v>
      </c>
      <c r="L115" s="132">
        <v>72.941498534230035</v>
      </c>
      <c r="M115" s="27">
        <v>12</v>
      </c>
      <c r="N115" s="27" t="s">
        <v>69</v>
      </c>
      <c r="AB115" s="53"/>
      <c r="AF115" s="36">
        <v>71907.600000000006</v>
      </c>
      <c r="AG115" s="36"/>
      <c r="AH115" s="42"/>
      <c r="AJ115" s="33"/>
      <c r="AK115" s="36"/>
      <c r="AL115" s="36"/>
      <c r="AN115" s="36"/>
      <c r="AO115" s="36"/>
      <c r="AQ115" s="36"/>
      <c r="AR115" s="36"/>
      <c r="AT115" s="36"/>
      <c r="AU115" s="36"/>
      <c r="AY115" s="79"/>
      <c r="AZ115" s="38">
        <v>1973.6701643926101</v>
      </c>
      <c r="BA115" s="33">
        <v>23.666666666666668</v>
      </c>
      <c r="BB115" s="38">
        <v>46392</v>
      </c>
      <c r="BC115" s="82">
        <f t="shared" si="4"/>
        <v>0.75290176832593292</v>
      </c>
      <c r="BD115" s="29"/>
    </row>
    <row r="116" spans="1:56" s="27" customFormat="1" ht="15" customHeight="1" x14ac:dyDescent="0.25">
      <c r="A116" s="30"/>
      <c r="B116" s="27" t="s">
        <v>66</v>
      </c>
      <c r="E116" s="31"/>
      <c r="F116" s="42"/>
      <c r="G116" s="27">
        <v>3600</v>
      </c>
      <c r="H116" s="27">
        <v>3699</v>
      </c>
      <c r="I116" s="35" t="s">
        <v>570</v>
      </c>
      <c r="J116" s="35" t="s">
        <v>571</v>
      </c>
      <c r="K116" s="35" t="s">
        <v>78</v>
      </c>
      <c r="L116" s="132">
        <v>61</v>
      </c>
      <c r="M116" s="27">
        <v>12</v>
      </c>
      <c r="N116" s="27" t="s">
        <v>69</v>
      </c>
      <c r="AB116" s="53"/>
      <c r="AF116" s="36">
        <v>7209.05</v>
      </c>
      <c r="AG116" s="36"/>
      <c r="AH116" s="42"/>
      <c r="AJ116" s="33"/>
      <c r="AK116" s="36"/>
      <c r="AL116" s="36"/>
      <c r="AN116" s="36"/>
      <c r="AO116" s="36"/>
      <c r="AQ116" s="36"/>
      <c r="AR116" s="36"/>
      <c r="AT116" s="36"/>
      <c r="AU116" s="36"/>
      <c r="AY116" s="79"/>
      <c r="AZ116" s="38">
        <v>258</v>
      </c>
      <c r="BA116" s="33">
        <v>18</v>
      </c>
      <c r="BB116" s="38">
        <v>4651</v>
      </c>
      <c r="BC116" s="82">
        <f t="shared" si="4"/>
        <v>7.5481680558801389E-2</v>
      </c>
      <c r="BD116" s="29"/>
    </row>
    <row r="117" spans="1:56" s="27" customFormat="1" ht="15" customHeight="1" x14ac:dyDescent="0.25">
      <c r="A117" s="30"/>
      <c r="B117" s="27" t="s">
        <v>66</v>
      </c>
      <c r="E117" s="31"/>
      <c r="F117" s="32"/>
      <c r="G117" s="27">
        <v>6900</v>
      </c>
      <c r="H117" s="27">
        <v>7199</v>
      </c>
      <c r="I117" s="77" t="s">
        <v>571</v>
      </c>
      <c r="J117" s="77" t="s">
        <v>572</v>
      </c>
      <c r="K117" s="77" t="s">
        <v>573</v>
      </c>
      <c r="L117" s="132">
        <v>72.857828023295653</v>
      </c>
      <c r="M117" s="27">
        <v>12</v>
      </c>
      <c r="N117" s="27" t="s">
        <v>69</v>
      </c>
      <c r="AB117" s="33"/>
      <c r="AF117" s="36">
        <v>54293.4</v>
      </c>
      <c r="AG117" s="36"/>
      <c r="AH117" s="32"/>
      <c r="AJ117" s="33"/>
      <c r="AK117" s="36"/>
      <c r="AL117" s="36"/>
      <c r="AN117" s="36"/>
      <c r="AO117" s="36"/>
      <c r="AQ117" s="36"/>
      <c r="AR117" s="36"/>
      <c r="AT117" s="36"/>
      <c r="AU117" s="36"/>
      <c r="AY117" s="86"/>
      <c r="AZ117" s="38">
        <v>1487.641649280469</v>
      </c>
      <c r="BA117" s="38">
        <v>23.333333333333332</v>
      </c>
      <c r="BB117" s="37">
        <v>35028</v>
      </c>
      <c r="BC117" s="82">
        <f t="shared" si="4"/>
        <v>0.56847394250993222</v>
      </c>
      <c r="BD117" s="29"/>
    </row>
    <row r="118" spans="1:56" s="27" customFormat="1" ht="15" customHeight="1" x14ac:dyDescent="0.25">
      <c r="A118" s="30"/>
      <c r="B118" s="27" t="s">
        <v>66</v>
      </c>
      <c r="G118" s="27">
        <v>3600</v>
      </c>
      <c r="H118" s="27">
        <v>3699</v>
      </c>
      <c r="I118" s="35" t="s">
        <v>574</v>
      </c>
      <c r="J118" s="35" t="s">
        <v>571</v>
      </c>
      <c r="K118" s="35" t="s">
        <v>78</v>
      </c>
      <c r="L118" s="132">
        <v>56</v>
      </c>
      <c r="M118" s="27">
        <v>12</v>
      </c>
      <c r="N118" s="27" t="s">
        <v>69</v>
      </c>
      <c r="AF118" s="36">
        <v>6313.1500000000005</v>
      </c>
      <c r="AG118" s="36"/>
      <c r="AH118" s="32"/>
      <c r="AJ118" s="33"/>
      <c r="AK118" s="36"/>
      <c r="AL118" s="36"/>
      <c r="AN118" s="36"/>
      <c r="AO118" s="36"/>
      <c r="AY118" s="79"/>
      <c r="AZ118" s="27">
        <v>226</v>
      </c>
      <c r="BA118" s="27">
        <v>18</v>
      </c>
      <c r="BB118" s="38">
        <v>4073</v>
      </c>
      <c r="BC118" s="82">
        <f t="shared" si="4"/>
        <v>6.6101243800472595E-2</v>
      </c>
      <c r="BD118" s="29"/>
    </row>
    <row r="119" spans="1:56" s="27" customFormat="1" ht="15" customHeight="1" x14ac:dyDescent="0.25">
      <c r="A119" s="30"/>
      <c r="B119" s="27" t="s">
        <v>66</v>
      </c>
      <c r="E119" s="31"/>
      <c r="F119" s="32"/>
      <c r="G119" s="27">
        <v>6900</v>
      </c>
      <c r="H119" s="27">
        <v>6999</v>
      </c>
      <c r="I119" s="77" t="s">
        <v>575</v>
      </c>
      <c r="J119" s="77" t="s">
        <v>573</v>
      </c>
      <c r="K119" s="77" t="s">
        <v>78</v>
      </c>
      <c r="L119" s="132">
        <v>48</v>
      </c>
      <c r="M119" s="27">
        <v>12</v>
      </c>
      <c r="N119" s="27" t="s">
        <v>69</v>
      </c>
      <c r="AB119" s="33"/>
      <c r="AF119" s="36">
        <v>4642.25</v>
      </c>
      <c r="AG119" s="36"/>
      <c r="AH119" s="32"/>
      <c r="AJ119" s="33"/>
      <c r="AK119" s="36"/>
      <c r="AL119" s="36"/>
      <c r="AN119" s="36"/>
      <c r="AO119" s="36"/>
      <c r="AQ119" s="36"/>
      <c r="AR119" s="36"/>
      <c r="AT119" s="36"/>
      <c r="AU119" s="36"/>
      <c r="AY119" s="86"/>
      <c r="AZ119" s="38">
        <v>150</v>
      </c>
      <c r="BA119" s="33">
        <v>20</v>
      </c>
      <c r="BB119" s="37">
        <v>2995</v>
      </c>
      <c r="BC119" s="82">
        <f t="shared" si="4"/>
        <v>4.8606242372309212E-2</v>
      </c>
      <c r="BD119" s="29"/>
    </row>
    <row r="120" spans="1:56" s="27" customFormat="1" ht="15" customHeight="1" x14ac:dyDescent="0.25">
      <c r="A120" s="30"/>
      <c r="B120" s="27" t="s">
        <v>66</v>
      </c>
      <c r="F120" s="32"/>
      <c r="G120" s="32">
        <v>1900</v>
      </c>
      <c r="H120" s="32">
        <v>2199</v>
      </c>
      <c r="I120" s="35" t="s">
        <v>289</v>
      </c>
      <c r="J120" s="35" t="s">
        <v>95</v>
      </c>
      <c r="K120" s="35" t="s">
        <v>288</v>
      </c>
      <c r="L120" s="106">
        <v>63.641397682369131</v>
      </c>
      <c r="M120" s="56">
        <v>12</v>
      </c>
      <c r="N120" s="27" t="s">
        <v>71</v>
      </c>
      <c r="AF120" s="36">
        <v>91005</v>
      </c>
      <c r="AG120" s="36"/>
      <c r="AH120" s="32"/>
      <c r="AJ120" s="33"/>
      <c r="AK120" s="36"/>
      <c r="AL120" s="36"/>
      <c r="AN120" s="36"/>
      <c r="AO120" s="36"/>
      <c r="AQ120" s="36"/>
      <c r="AR120" s="36"/>
      <c r="AT120" s="36"/>
      <c r="AU120" s="36"/>
      <c r="AY120" s="79"/>
      <c r="AZ120" s="27">
        <v>3840.0383544022034</v>
      </c>
      <c r="BA120" s="27">
        <v>29.326529999602386</v>
      </c>
      <c r="BB120" s="38">
        <v>112615</v>
      </c>
      <c r="BC120" s="82">
        <f t="shared" si="4"/>
        <v>1.8276434005868454</v>
      </c>
      <c r="BD120" s="29"/>
    </row>
    <row r="121" spans="1:56" s="27" customFormat="1" ht="15" customHeight="1" x14ac:dyDescent="0.25">
      <c r="A121" s="76"/>
      <c r="B121" s="27" t="s">
        <v>66</v>
      </c>
      <c r="F121" s="32"/>
      <c r="G121" s="32">
        <v>2200</v>
      </c>
      <c r="H121" s="32">
        <v>6615</v>
      </c>
      <c r="I121" s="35" t="s">
        <v>289</v>
      </c>
      <c r="J121" s="35" t="s">
        <v>288</v>
      </c>
      <c r="K121" s="35" t="s">
        <v>290</v>
      </c>
      <c r="L121" s="121">
        <v>66.949726151591548</v>
      </c>
      <c r="M121" s="27">
        <v>12</v>
      </c>
      <c r="N121" s="27" t="s">
        <v>71</v>
      </c>
      <c r="AF121" s="36">
        <v>347664.89999999997</v>
      </c>
      <c r="AG121" s="36"/>
      <c r="AH121" s="32"/>
      <c r="AJ121" s="33"/>
      <c r="AK121" s="36"/>
      <c r="AL121" s="36"/>
      <c r="AN121" s="36"/>
      <c r="AO121" s="36"/>
      <c r="AQ121" s="36"/>
      <c r="AR121" s="36"/>
      <c r="AT121" s="36"/>
      <c r="AU121" s="36"/>
      <c r="AY121" s="79"/>
      <c r="AZ121" s="27">
        <v>9483.5364050678018</v>
      </c>
      <c r="BA121" s="27">
        <v>25.471194466118888</v>
      </c>
      <c r="BB121" s="38">
        <v>210706</v>
      </c>
      <c r="BC121" s="82">
        <f t="shared" si="4"/>
        <v>3.4195749266443354</v>
      </c>
      <c r="BD121" s="29"/>
    </row>
    <row r="122" spans="1:56" s="27" customFormat="1" ht="15" customHeight="1" x14ac:dyDescent="0.25">
      <c r="A122" s="76"/>
      <c r="B122" s="27" t="s">
        <v>66</v>
      </c>
      <c r="E122" s="31"/>
      <c r="F122" s="32"/>
      <c r="G122" s="27">
        <v>100</v>
      </c>
      <c r="H122" s="27">
        <v>199</v>
      </c>
      <c r="I122" s="77" t="s">
        <v>576</v>
      </c>
      <c r="J122" s="77" t="s">
        <v>577</v>
      </c>
      <c r="K122" s="77" t="s">
        <v>578</v>
      </c>
      <c r="L122" s="132">
        <v>61.033910111292286</v>
      </c>
      <c r="M122" s="27">
        <v>12</v>
      </c>
      <c r="N122" s="27" t="s">
        <v>69</v>
      </c>
      <c r="AB122" s="33"/>
      <c r="AF122" s="36">
        <v>97908.85</v>
      </c>
      <c r="AG122" s="36"/>
      <c r="AH122" s="32"/>
      <c r="AJ122" s="33"/>
      <c r="AK122" s="36"/>
      <c r="AL122" s="36"/>
      <c r="AN122" s="36"/>
      <c r="AO122" s="36"/>
      <c r="AQ122" s="36"/>
      <c r="AR122" s="36"/>
      <c r="AT122" s="36"/>
      <c r="AU122" s="36"/>
      <c r="AY122" s="86"/>
      <c r="AZ122" s="38">
        <v>3088.9084995909088</v>
      </c>
      <c r="BA122" s="38">
        <v>20.449618371138463</v>
      </c>
      <c r="BB122" s="37">
        <v>63167</v>
      </c>
      <c r="BC122" s="82">
        <f t="shared" si="4"/>
        <v>1.0251454129988835</v>
      </c>
      <c r="BD122" s="29"/>
    </row>
    <row r="123" spans="1:56" s="27" customFormat="1" ht="15" customHeight="1" x14ac:dyDescent="0.25">
      <c r="A123" s="76"/>
      <c r="B123" s="27" t="s">
        <v>74</v>
      </c>
      <c r="F123" s="32"/>
      <c r="G123" s="32">
        <v>6000</v>
      </c>
      <c r="H123" s="32">
        <v>6799</v>
      </c>
      <c r="I123" s="35" t="s">
        <v>579</v>
      </c>
      <c r="J123" s="35" t="s">
        <v>580</v>
      </c>
      <c r="K123" s="35" t="s">
        <v>291</v>
      </c>
      <c r="L123" s="121">
        <v>63.548345952400339</v>
      </c>
      <c r="M123" s="27">
        <v>12</v>
      </c>
      <c r="N123" s="27" t="s">
        <v>121</v>
      </c>
      <c r="AF123" s="36">
        <v>60800.85</v>
      </c>
      <c r="AG123" s="36"/>
      <c r="AH123" s="32"/>
      <c r="AJ123" s="33"/>
      <c r="AK123" s="36"/>
      <c r="AL123" s="36"/>
      <c r="AN123" s="36"/>
      <c r="AO123" s="36"/>
      <c r="AQ123" s="36"/>
      <c r="AR123" s="36"/>
      <c r="AT123" s="36"/>
      <c r="AU123" s="36"/>
      <c r="AY123" s="79"/>
      <c r="AZ123" s="27">
        <v>1914.006824221814</v>
      </c>
      <c r="BA123" s="27">
        <v>19.25228245462597</v>
      </c>
      <c r="BB123" s="38">
        <v>36849</v>
      </c>
      <c r="BC123" s="82">
        <f t="shared" si="4"/>
        <v>0.59802718703746982</v>
      </c>
      <c r="BD123" s="29"/>
    </row>
    <row r="124" spans="1:56" s="27" customFormat="1" ht="15" customHeight="1" x14ac:dyDescent="0.25">
      <c r="A124" s="76"/>
      <c r="B124" s="27" t="s">
        <v>66</v>
      </c>
      <c r="E124" s="31"/>
      <c r="F124" s="32"/>
      <c r="G124" s="27">
        <v>3600</v>
      </c>
      <c r="H124" s="27">
        <v>3699</v>
      </c>
      <c r="I124" s="77" t="s">
        <v>581</v>
      </c>
      <c r="J124" s="77" t="s">
        <v>571</v>
      </c>
      <c r="K124" s="77" t="s">
        <v>78</v>
      </c>
      <c r="L124" s="132">
        <v>27</v>
      </c>
      <c r="M124" s="27">
        <v>12</v>
      </c>
      <c r="N124" s="27" t="s">
        <v>69</v>
      </c>
      <c r="AB124" s="33"/>
      <c r="AF124" s="36">
        <v>5800.1</v>
      </c>
      <c r="AG124" s="36"/>
      <c r="AH124" s="32"/>
      <c r="AJ124" s="33"/>
      <c r="AK124" s="36"/>
      <c r="AL124" s="36"/>
      <c r="AN124" s="36"/>
      <c r="AO124" s="36"/>
      <c r="AQ124" s="36"/>
      <c r="AR124" s="36"/>
      <c r="AT124" s="36"/>
      <c r="AU124" s="36"/>
      <c r="AY124" s="86"/>
      <c r="AZ124" s="38">
        <v>208</v>
      </c>
      <c r="BA124" s="38">
        <v>18</v>
      </c>
      <c r="BB124" s="37">
        <v>3742</v>
      </c>
      <c r="BC124" s="82">
        <f t="shared" si="4"/>
        <v>6.0729401989042094E-2</v>
      </c>
      <c r="BD124" s="29"/>
    </row>
    <row r="125" spans="1:56" s="27" customFormat="1" ht="15" customHeight="1" x14ac:dyDescent="0.25">
      <c r="A125" s="76"/>
      <c r="B125" s="27" t="s">
        <v>66</v>
      </c>
      <c r="D125" s="27" t="s">
        <v>418</v>
      </c>
      <c r="E125" s="31"/>
      <c r="F125" s="32"/>
      <c r="G125" s="121">
        <v>8000</v>
      </c>
      <c r="H125" s="121">
        <v>8399</v>
      </c>
      <c r="I125" s="155" t="s">
        <v>292</v>
      </c>
      <c r="J125" s="128" t="s">
        <v>78</v>
      </c>
      <c r="K125" s="128" t="s">
        <v>293</v>
      </c>
      <c r="L125" s="121">
        <v>49.034945761633864</v>
      </c>
      <c r="M125" s="126">
        <v>13</v>
      </c>
      <c r="N125" s="126" t="s">
        <v>69</v>
      </c>
      <c r="AB125" s="33">
        <v>4</v>
      </c>
      <c r="AE125" s="27">
        <v>12</v>
      </c>
      <c r="AF125" s="127">
        <v>175466.2</v>
      </c>
      <c r="AG125" s="36">
        <v>57516</v>
      </c>
      <c r="AH125" s="32"/>
      <c r="AJ125" s="33"/>
      <c r="AK125" s="36"/>
      <c r="AL125" s="36"/>
      <c r="AN125" s="36"/>
      <c r="AO125" s="36"/>
      <c r="AQ125" s="36"/>
      <c r="AR125" s="36"/>
      <c r="AT125" s="36"/>
      <c r="AU125" s="36"/>
      <c r="AY125" s="128" t="s">
        <v>294</v>
      </c>
      <c r="AZ125" s="129">
        <v>4154.1403678717325</v>
      </c>
      <c r="BA125" s="121">
        <v>27.250884653663537</v>
      </c>
      <c r="BB125" s="130">
        <v>113204</v>
      </c>
      <c r="BC125" s="82">
        <f t="shared" si="4"/>
        <v>1.8372023577679104</v>
      </c>
      <c r="BD125" s="29"/>
    </row>
    <row r="126" spans="1:56" s="27" customFormat="1" ht="15" customHeight="1" x14ac:dyDescent="0.25">
      <c r="A126" s="76"/>
      <c r="B126" s="99" t="s">
        <v>74</v>
      </c>
      <c r="C126" s="99"/>
      <c r="D126" s="99" t="s">
        <v>150</v>
      </c>
      <c r="E126" s="100">
        <v>43282</v>
      </c>
      <c r="F126" s="72"/>
      <c r="G126" s="101">
        <v>11500</v>
      </c>
      <c r="H126" s="101">
        <v>14699</v>
      </c>
      <c r="I126" s="102" t="s">
        <v>118</v>
      </c>
      <c r="J126" s="102" t="s">
        <v>190</v>
      </c>
      <c r="K126" s="102" t="s">
        <v>191</v>
      </c>
      <c r="L126" s="101">
        <v>65</v>
      </c>
      <c r="M126" s="99">
        <v>13</v>
      </c>
      <c r="N126" s="99" t="s">
        <v>121</v>
      </c>
      <c r="O126" s="99"/>
      <c r="P126" s="99"/>
      <c r="Q126" s="99"/>
      <c r="R126" s="99"/>
      <c r="S126" s="99"/>
      <c r="T126" s="99"/>
      <c r="U126" s="99"/>
      <c r="V126" s="99"/>
      <c r="W126" s="99"/>
      <c r="X126" s="99"/>
      <c r="Y126" s="99"/>
      <c r="Z126" s="99"/>
      <c r="AA126" s="99"/>
      <c r="AB126" s="99">
        <v>0</v>
      </c>
      <c r="AC126" s="99"/>
      <c r="AD126" s="99"/>
      <c r="AE126" s="99"/>
      <c r="AF126" s="103">
        <v>178452.75</v>
      </c>
      <c r="AG126" s="103"/>
      <c r="AH126" s="72"/>
      <c r="AI126" s="99" t="s">
        <v>115</v>
      </c>
      <c r="AJ126" s="101"/>
      <c r="AK126" s="103">
        <v>178452.75</v>
      </c>
      <c r="AL126" s="103" t="str">
        <f>IF(AG126="","",AG126)</f>
        <v/>
      </c>
      <c r="AM126" s="108"/>
      <c r="AN126" s="103"/>
      <c r="AO126" s="103"/>
      <c r="AP126" s="99"/>
      <c r="AQ126" s="103"/>
      <c r="AR126" s="103"/>
      <c r="AS126" s="99"/>
      <c r="AT126" s="103"/>
      <c r="AU126" s="103"/>
      <c r="AV126" s="99"/>
      <c r="AW126" s="99"/>
      <c r="AX126" s="99"/>
      <c r="AY126" s="109" t="s">
        <v>192</v>
      </c>
      <c r="AZ126" s="99">
        <v>6261.5</v>
      </c>
      <c r="BA126" s="99">
        <v>19</v>
      </c>
      <c r="BB126" s="81">
        <f>AZ126*BA126</f>
        <v>118968.5</v>
      </c>
      <c r="BC126" s="82">
        <f t="shared" si="4"/>
        <v>1.9307551738464335</v>
      </c>
      <c r="BD126" s="29"/>
    </row>
    <row r="127" spans="1:56" s="27" customFormat="1" ht="15" customHeight="1" x14ac:dyDescent="0.25">
      <c r="A127" s="76"/>
      <c r="B127" s="27" t="s">
        <v>66</v>
      </c>
      <c r="E127" s="31"/>
      <c r="F127" s="32"/>
      <c r="G127" s="27">
        <v>800</v>
      </c>
      <c r="H127" s="27">
        <v>899</v>
      </c>
      <c r="I127" s="77" t="s">
        <v>582</v>
      </c>
      <c r="J127" s="77" t="s">
        <v>78</v>
      </c>
      <c r="K127" s="77" t="s">
        <v>583</v>
      </c>
      <c r="L127" s="121">
        <v>52</v>
      </c>
      <c r="M127" s="27">
        <v>13</v>
      </c>
      <c r="N127" s="27" t="s">
        <v>69</v>
      </c>
      <c r="AF127" s="36">
        <v>10231.550000000001</v>
      </c>
      <c r="AG127" s="36"/>
      <c r="AH127" s="32"/>
      <c r="AJ127" s="33"/>
      <c r="AK127" s="36"/>
      <c r="AL127" s="36"/>
      <c r="AN127" s="36"/>
      <c r="AO127" s="36"/>
      <c r="AQ127" s="36"/>
      <c r="AR127" s="36"/>
      <c r="AT127" s="36"/>
      <c r="AU127" s="36"/>
      <c r="AY127" s="86"/>
      <c r="AZ127" s="27">
        <v>367</v>
      </c>
      <c r="BA127" s="27">
        <v>18</v>
      </c>
      <c r="BB127" s="37">
        <v>6601</v>
      </c>
      <c r="BC127" s="82">
        <f t="shared" si="4"/>
        <v>0.10712848277115629</v>
      </c>
      <c r="BD127" s="29"/>
    </row>
    <row r="128" spans="1:56" s="27" customFormat="1" ht="15" customHeight="1" x14ac:dyDescent="0.25">
      <c r="A128" s="12"/>
      <c r="B128" s="27" t="s">
        <v>66</v>
      </c>
      <c r="E128" s="31"/>
      <c r="F128" s="32"/>
      <c r="G128" s="27">
        <v>500</v>
      </c>
      <c r="H128" s="27">
        <v>899</v>
      </c>
      <c r="I128" s="77" t="s">
        <v>584</v>
      </c>
      <c r="J128" s="77" t="s">
        <v>585</v>
      </c>
      <c r="K128" s="77" t="s">
        <v>78</v>
      </c>
      <c r="L128" s="121">
        <v>63.103572655444864</v>
      </c>
      <c r="M128" s="27">
        <v>13</v>
      </c>
      <c r="N128" s="27" t="s">
        <v>69</v>
      </c>
      <c r="AB128" s="33"/>
      <c r="AE128" s="33"/>
      <c r="AF128" s="36">
        <v>81216.900000000009</v>
      </c>
      <c r="AG128" s="36"/>
      <c r="AH128" s="32"/>
      <c r="AJ128" s="33"/>
      <c r="AK128" s="36"/>
      <c r="AL128" s="36"/>
      <c r="AN128" s="36"/>
      <c r="AO128" s="36"/>
      <c r="AQ128" s="36"/>
      <c r="AR128" s="36"/>
      <c r="AT128" s="36"/>
      <c r="AU128" s="36"/>
      <c r="AY128" s="86"/>
      <c r="AZ128" s="38">
        <v>2734.1961875688039</v>
      </c>
      <c r="BA128" s="33">
        <v>19.163950355219871</v>
      </c>
      <c r="BB128" s="37">
        <v>52398</v>
      </c>
      <c r="BC128" s="82">
        <f t="shared" si="4"/>
        <v>0.85037391913998595</v>
      </c>
      <c r="BD128" s="29"/>
    </row>
    <row r="129" spans="1:56" s="27" customFormat="1" ht="15" customHeight="1" x14ac:dyDescent="0.25">
      <c r="A129" s="76"/>
      <c r="B129" s="27" t="s">
        <v>66</v>
      </c>
      <c r="E129" s="31"/>
      <c r="F129" s="32"/>
      <c r="G129" s="27">
        <v>400</v>
      </c>
      <c r="H129" s="27">
        <v>499</v>
      </c>
      <c r="I129" s="77" t="s">
        <v>586</v>
      </c>
      <c r="J129" s="77" t="s">
        <v>78</v>
      </c>
      <c r="K129" s="77" t="s">
        <v>587</v>
      </c>
      <c r="L129" s="132">
        <v>29</v>
      </c>
      <c r="M129" s="27">
        <v>13</v>
      </c>
      <c r="N129" s="27" t="s">
        <v>69</v>
      </c>
      <c r="AB129" s="33"/>
      <c r="AF129" s="36">
        <v>7745.35</v>
      </c>
      <c r="AG129" s="36"/>
      <c r="AH129" s="32"/>
      <c r="AJ129" s="33"/>
      <c r="AK129" s="36"/>
      <c r="AL129" s="36"/>
      <c r="AN129" s="36"/>
      <c r="AO129" s="36"/>
      <c r="AQ129" s="36"/>
      <c r="AR129" s="36"/>
      <c r="AT129" s="36"/>
      <c r="AU129" s="36"/>
      <c r="AY129" s="86"/>
      <c r="AZ129" s="38">
        <v>227</v>
      </c>
      <c r="BA129" s="38">
        <v>22</v>
      </c>
      <c r="BB129" s="37">
        <v>4997</v>
      </c>
      <c r="BC129" s="82">
        <f t="shared" si="4"/>
        <v>8.1096959310326927E-2</v>
      </c>
      <c r="BD129" s="29"/>
    </row>
    <row r="130" spans="1:56" s="27" customFormat="1" ht="15" customHeight="1" x14ac:dyDescent="0.25">
      <c r="A130" s="76"/>
      <c r="B130" s="27" t="s">
        <v>66</v>
      </c>
      <c r="E130" s="31"/>
      <c r="F130" s="32"/>
      <c r="G130" s="27">
        <v>7300</v>
      </c>
      <c r="H130" s="27">
        <v>7699</v>
      </c>
      <c r="I130" s="35" t="s">
        <v>587</v>
      </c>
      <c r="J130" s="35" t="s">
        <v>78</v>
      </c>
      <c r="K130" s="35" t="s">
        <v>588</v>
      </c>
      <c r="L130" s="132">
        <v>53.422531758413193</v>
      </c>
      <c r="M130" s="27">
        <v>13</v>
      </c>
      <c r="N130" s="27" t="s">
        <v>69</v>
      </c>
      <c r="AB130" s="33"/>
      <c r="AF130" s="36">
        <v>69548.5</v>
      </c>
      <c r="AG130" s="36"/>
      <c r="AH130" s="32"/>
      <c r="AJ130" s="33"/>
      <c r="AK130" s="36"/>
      <c r="AL130" s="36"/>
      <c r="AN130" s="36"/>
      <c r="AO130" s="36"/>
      <c r="AQ130" s="36"/>
      <c r="AR130" s="36"/>
      <c r="AT130" s="36"/>
      <c r="AU130" s="36"/>
      <c r="AY130" s="86"/>
      <c r="AZ130" s="38">
        <v>1908.6386447304021</v>
      </c>
      <c r="BA130" s="33">
        <v>23.508902601276812</v>
      </c>
      <c r="BB130" s="38">
        <v>44870</v>
      </c>
      <c r="BC130" s="82">
        <f t="shared" si="4"/>
        <v>0.72820103347095633</v>
      </c>
      <c r="BD130" s="29"/>
    </row>
    <row r="131" spans="1:56" s="27" customFormat="1" ht="15" customHeight="1" x14ac:dyDescent="0.25">
      <c r="A131" s="76"/>
      <c r="B131" s="27" t="s">
        <v>66</v>
      </c>
      <c r="E131" s="31"/>
      <c r="F131" s="32"/>
      <c r="G131" s="27">
        <v>10600</v>
      </c>
      <c r="H131" s="27">
        <v>11499</v>
      </c>
      <c r="I131" s="77" t="s">
        <v>589</v>
      </c>
      <c r="J131" s="77" t="s">
        <v>590</v>
      </c>
      <c r="K131" s="77" t="s">
        <v>78</v>
      </c>
      <c r="L131" s="132">
        <v>51.490274499293911</v>
      </c>
      <c r="M131" s="27">
        <v>13</v>
      </c>
      <c r="N131" s="27" t="s">
        <v>69</v>
      </c>
      <c r="AF131" s="36">
        <v>150370.15</v>
      </c>
      <c r="AG131" s="36"/>
      <c r="AH131" s="32"/>
      <c r="AJ131" s="33"/>
      <c r="AK131" s="36"/>
      <c r="AL131" s="36"/>
      <c r="AN131" s="36"/>
      <c r="AO131" s="36"/>
      <c r="AQ131" s="36"/>
      <c r="AR131" s="36"/>
      <c r="AT131" s="36"/>
      <c r="AU131" s="36"/>
      <c r="AY131" s="86"/>
      <c r="AZ131" s="27">
        <v>5276.3386445705601</v>
      </c>
      <c r="BA131" s="27">
        <v>18.386424097291023</v>
      </c>
      <c r="BB131" s="37">
        <v>97013</v>
      </c>
      <c r="BC131" s="82">
        <f t="shared" si="4"/>
        <v>1.5744365246293268</v>
      </c>
      <c r="BD131" s="29"/>
    </row>
    <row r="132" spans="1:56" s="27" customFormat="1" ht="15" customHeight="1" x14ac:dyDescent="0.25">
      <c r="A132" s="76"/>
      <c r="B132" s="27" t="s">
        <v>74</v>
      </c>
      <c r="F132" s="32"/>
      <c r="G132" s="32">
        <v>10800</v>
      </c>
      <c r="H132" s="32">
        <v>12899</v>
      </c>
      <c r="I132" s="35" t="s">
        <v>591</v>
      </c>
      <c r="J132" s="35" t="s">
        <v>592</v>
      </c>
      <c r="K132" s="35" t="s">
        <v>78</v>
      </c>
      <c r="L132" s="121">
        <v>65.618263051076781</v>
      </c>
      <c r="M132" s="27">
        <v>13</v>
      </c>
      <c r="N132" s="27" t="s">
        <v>121</v>
      </c>
      <c r="AF132" s="36">
        <v>351212.39999999997</v>
      </c>
      <c r="AG132" s="36"/>
      <c r="AH132" s="32"/>
      <c r="AJ132" s="33"/>
      <c r="AK132" s="36"/>
      <c r="AL132" s="36"/>
      <c r="AN132" s="36"/>
      <c r="AO132" s="36"/>
      <c r="AQ132" s="36"/>
      <c r="AR132" s="36"/>
      <c r="AT132" s="36"/>
      <c r="AU132" s="36"/>
      <c r="AY132" s="79"/>
      <c r="AZ132" s="27">
        <v>10567.556696584519</v>
      </c>
      <c r="BA132" s="27">
        <v>20.142404352445631</v>
      </c>
      <c r="BB132" s="38">
        <v>212856</v>
      </c>
      <c r="BC132" s="82">
        <f t="shared" ref="BC132:BC167" si="5">BB132/(5280*11.67)</f>
        <v>3.4544675547246242</v>
      </c>
      <c r="BD132" s="29"/>
    </row>
    <row r="133" spans="1:56" s="27" customFormat="1" ht="15" customHeight="1" x14ac:dyDescent="0.25">
      <c r="A133" s="76"/>
      <c r="B133" s="27" t="s">
        <v>74</v>
      </c>
      <c r="F133" s="32"/>
      <c r="G133" s="32">
        <v>7000</v>
      </c>
      <c r="H133" s="32">
        <v>7299</v>
      </c>
      <c r="I133" s="35" t="s">
        <v>593</v>
      </c>
      <c r="J133" s="35" t="s">
        <v>78</v>
      </c>
      <c r="K133" s="35" t="s">
        <v>592</v>
      </c>
      <c r="L133" s="121">
        <v>58</v>
      </c>
      <c r="M133" s="27">
        <v>13</v>
      </c>
      <c r="N133" s="27" t="s">
        <v>121</v>
      </c>
      <c r="AF133" s="36">
        <v>50631.899999999994</v>
      </c>
      <c r="AG133" s="36"/>
      <c r="AH133" s="32"/>
      <c r="AJ133" s="33"/>
      <c r="AK133" s="36"/>
      <c r="AL133" s="36"/>
      <c r="AN133" s="36"/>
      <c r="AO133" s="36"/>
      <c r="AQ133" s="36"/>
      <c r="AR133" s="36"/>
      <c r="AT133" s="36"/>
      <c r="AU133" s="36"/>
      <c r="AY133" s="79"/>
      <c r="AZ133" s="27">
        <v>1534.3037604385499</v>
      </c>
      <c r="BA133" s="27">
        <v>19.999950981824501</v>
      </c>
      <c r="BB133" s="38">
        <v>30686</v>
      </c>
      <c r="BC133" s="82">
        <f t="shared" si="5"/>
        <v>0.49800706291708863</v>
      </c>
      <c r="BD133" s="29"/>
    </row>
    <row r="134" spans="1:56" s="27" customFormat="1" ht="15" customHeight="1" x14ac:dyDescent="0.25">
      <c r="A134" s="76"/>
      <c r="B134" s="27" t="s">
        <v>66</v>
      </c>
      <c r="E134" s="31"/>
      <c r="F134" s="32"/>
      <c r="G134" s="27">
        <v>800</v>
      </c>
      <c r="H134" s="27">
        <v>899</v>
      </c>
      <c r="I134" s="35" t="s">
        <v>594</v>
      </c>
      <c r="J134" s="35" t="s">
        <v>78</v>
      </c>
      <c r="K134" s="35" t="s">
        <v>583</v>
      </c>
      <c r="L134" s="121">
        <v>67</v>
      </c>
      <c r="M134" s="27">
        <v>13</v>
      </c>
      <c r="N134" s="27" t="s">
        <v>69</v>
      </c>
      <c r="AB134" s="33"/>
      <c r="AE134" s="36"/>
      <c r="AF134" s="36">
        <v>6747.1500000000005</v>
      </c>
      <c r="AG134" s="36"/>
      <c r="AH134" s="32"/>
      <c r="AJ134" s="33"/>
      <c r="AK134" s="36"/>
      <c r="AL134" s="36"/>
      <c r="AN134" s="36"/>
      <c r="AO134" s="36"/>
      <c r="AQ134" s="36"/>
      <c r="AR134" s="36"/>
      <c r="AT134" s="36"/>
      <c r="AU134" s="36"/>
      <c r="AY134" s="86"/>
      <c r="AZ134" s="38">
        <v>282</v>
      </c>
      <c r="BA134" s="38">
        <v>16</v>
      </c>
      <c r="BB134" s="38">
        <v>4353</v>
      </c>
      <c r="BC134" s="82">
        <f t="shared" si="5"/>
        <v>7.0645400015579965E-2</v>
      </c>
      <c r="BD134" s="29"/>
    </row>
    <row r="135" spans="1:56" s="27" customFormat="1" ht="15" customHeight="1" x14ac:dyDescent="0.25">
      <c r="A135" s="76"/>
      <c r="B135" s="27" t="s">
        <v>66</v>
      </c>
      <c r="E135" s="31"/>
      <c r="F135" s="32"/>
      <c r="G135" s="27">
        <v>16700</v>
      </c>
      <c r="H135" s="27">
        <v>17199</v>
      </c>
      <c r="I135" s="35" t="s">
        <v>595</v>
      </c>
      <c r="J135" s="35" t="s">
        <v>95</v>
      </c>
      <c r="K135" s="35" t="s">
        <v>78</v>
      </c>
      <c r="L135" s="129">
        <v>23</v>
      </c>
      <c r="M135" s="27">
        <v>14</v>
      </c>
      <c r="N135" s="27" t="s">
        <v>69</v>
      </c>
      <c r="Q135" s="33"/>
      <c r="R135" s="33"/>
      <c r="S135" s="28"/>
      <c r="T135" s="33"/>
      <c r="V135" s="33"/>
      <c r="W135" s="36"/>
      <c r="X135" s="36"/>
      <c r="Y135" s="36"/>
      <c r="Z135" s="36"/>
      <c r="AA135" s="36"/>
      <c r="AC135" s="36"/>
      <c r="AD135" s="36"/>
      <c r="AF135" s="36">
        <v>36318.050000000003</v>
      </c>
      <c r="AH135" s="32"/>
      <c r="AJ135" s="33"/>
      <c r="AK135" s="36"/>
      <c r="AL135" s="36"/>
      <c r="AN135" s="36"/>
      <c r="AO135" s="36"/>
      <c r="AQ135" s="36"/>
      <c r="AR135" s="36"/>
      <c r="AT135" s="36"/>
      <c r="AU135" s="36"/>
      <c r="AY135" s="86"/>
      <c r="AZ135" s="27">
        <v>2343</v>
      </c>
      <c r="BA135" s="27">
        <v>10</v>
      </c>
      <c r="BB135" s="38">
        <v>23431</v>
      </c>
      <c r="BC135" s="82">
        <f t="shared" si="5"/>
        <v>0.38026472955778867</v>
      </c>
      <c r="BD135" s="29"/>
    </row>
    <row r="136" spans="1:56" s="27" customFormat="1" ht="15" customHeight="1" x14ac:dyDescent="0.25">
      <c r="A136" s="76"/>
      <c r="B136" s="27" t="s">
        <v>66</v>
      </c>
      <c r="E136" s="31"/>
      <c r="F136" s="32"/>
      <c r="G136" s="27">
        <v>5700</v>
      </c>
      <c r="H136" s="27">
        <v>6099</v>
      </c>
      <c r="I136" s="35" t="s">
        <v>596</v>
      </c>
      <c r="J136" s="35" t="s">
        <v>95</v>
      </c>
      <c r="K136" s="35" t="s">
        <v>597</v>
      </c>
      <c r="L136" s="132">
        <v>59.18539059469245</v>
      </c>
      <c r="M136" s="27">
        <v>14</v>
      </c>
      <c r="N136" s="27" t="s">
        <v>69</v>
      </c>
      <c r="AB136" s="33"/>
      <c r="AF136" s="36">
        <v>107878.45</v>
      </c>
      <c r="AH136" s="32"/>
      <c r="AJ136" s="33"/>
      <c r="AK136" s="36"/>
      <c r="AL136" s="36"/>
      <c r="AN136" s="36"/>
      <c r="AO136" s="36"/>
      <c r="AQ136" s="36"/>
      <c r="AR136" s="36"/>
      <c r="AT136" s="36"/>
      <c r="AU136" s="36"/>
      <c r="AY136" s="86"/>
      <c r="AZ136" s="27">
        <v>2719.521276535133</v>
      </c>
      <c r="BA136" s="33">
        <v>25.592371937120554</v>
      </c>
      <c r="BB136" s="38">
        <v>69599</v>
      </c>
      <c r="BC136" s="82">
        <f t="shared" si="5"/>
        <v>1.1295311729116357</v>
      </c>
      <c r="BD136" s="29"/>
    </row>
    <row r="137" spans="1:56" s="27" customFormat="1" ht="15" customHeight="1" x14ac:dyDescent="0.25">
      <c r="A137" s="76"/>
      <c r="B137" s="48" t="s">
        <v>74</v>
      </c>
      <c r="C137" s="48"/>
      <c r="D137" s="48" t="s">
        <v>150</v>
      </c>
      <c r="E137" s="49">
        <v>42917</v>
      </c>
      <c r="F137" s="50"/>
      <c r="G137" s="99"/>
      <c r="H137" s="99"/>
      <c r="I137" s="51" t="s">
        <v>118</v>
      </c>
      <c r="J137" s="51" t="s">
        <v>119</v>
      </c>
      <c r="K137" s="51" t="s">
        <v>120</v>
      </c>
      <c r="L137" s="52"/>
      <c r="M137" s="48">
        <v>14</v>
      </c>
      <c r="N137" s="48" t="s">
        <v>121</v>
      </c>
      <c r="O137" s="99"/>
      <c r="P137" s="99"/>
      <c r="Q137" s="99"/>
      <c r="R137" s="99"/>
      <c r="S137" s="99"/>
      <c r="T137" s="99"/>
      <c r="U137" s="99"/>
      <c r="V137" s="99"/>
      <c r="W137" s="99"/>
      <c r="X137" s="99"/>
      <c r="Y137" s="99"/>
      <c r="Z137" s="99"/>
      <c r="AA137" s="99"/>
      <c r="AB137" s="106">
        <v>0</v>
      </c>
      <c r="AC137" s="99"/>
      <c r="AD137" s="99"/>
      <c r="AE137" s="99"/>
      <c r="AF137" s="103">
        <v>287148</v>
      </c>
      <c r="AG137" s="103"/>
      <c r="AH137" s="54"/>
      <c r="AI137" s="99" t="s">
        <v>211</v>
      </c>
      <c r="AJ137" s="101" t="s">
        <v>175</v>
      </c>
      <c r="AK137" s="103"/>
      <c r="AL137" s="103"/>
      <c r="AM137" s="99"/>
      <c r="AN137" s="103"/>
      <c r="AO137" s="103"/>
      <c r="AP137" s="99"/>
      <c r="AQ137" s="103"/>
      <c r="AR137" s="103"/>
      <c r="AS137" s="99"/>
      <c r="AT137" s="103"/>
      <c r="AU137" s="103"/>
      <c r="AV137" s="99"/>
      <c r="AW137" s="99"/>
      <c r="AX137" s="99"/>
      <c r="AY137" s="111" t="s">
        <v>166</v>
      </c>
      <c r="AZ137" s="74">
        <v>5239</v>
      </c>
      <c r="BA137" s="58">
        <v>18</v>
      </c>
      <c r="BB137" s="81">
        <v>94302</v>
      </c>
      <c r="BC137" s="82">
        <f t="shared" si="5"/>
        <v>1.5304393549894835</v>
      </c>
      <c r="BD137" s="29"/>
    </row>
    <row r="138" spans="1:56" s="27" customFormat="1" ht="15" customHeight="1" x14ac:dyDescent="0.25">
      <c r="A138" s="76"/>
      <c r="B138" s="99" t="s">
        <v>74</v>
      </c>
      <c r="C138" s="99"/>
      <c r="D138" s="99" t="s">
        <v>150</v>
      </c>
      <c r="E138" s="100">
        <v>43282</v>
      </c>
      <c r="F138" s="72"/>
      <c r="G138" s="101">
        <v>11500</v>
      </c>
      <c r="H138" s="101">
        <v>14699</v>
      </c>
      <c r="I138" s="102" t="s">
        <v>118</v>
      </c>
      <c r="J138" s="102" t="s">
        <v>190</v>
      </c>
      <c r="K138" s="102" t="s">
        <v>191</v>
      </c>
      <c r="L138" s="101">
        <v>65</v>
      </c>
      <c r="M138" s="99">
        <v>14</v>
      </c>
      <c r="N138" s="99" t="s">
        <v>121</v>
      </c>
      <c r="O138" s="99"/>
      <c r="P138" s="99"/>
      <c r="Q138" s="99"/>
      <c r="R138" s="99"/>
      <c r="S138" s="99"/>
      <c r="T138" s="99"/>
      <c r="U138" s="99"/>
      <c r="V138" s="99"/>
      <c r="W138" s="99"/>
      <c r="X138" s="99"/>
      <c r="Y138" s="99"/>
      <c r="Z138" s="99"/>
      <c r="AA138" s="99"/>
      <c r="AB138" s="101">
        <v>0</v>
      </c>
      <c r="AC138" s="99"/>
      <c r="AD138" s="99"/>
      <c r="AE138" s="99"/>
      <c r="AF138" s="103">
        <v>178452.75</v>
      </c>
      <c r="AG138" s="103"/>
      <c r="AH138" s="72"/>
      <c r="AI138" s="99" t="s">
        <v>115</v>
      </c>
      <c r="AJ138" s="101"/>
      <c r="AK138" s="103">
        <v>178452.75</v>
      </c>
      <c r="AL138" s="103" t="str">
        <f>IF(AG138="","",AG138)</f>
        <v/>
      </c>
      <c r="AM138" s="99"/>
      <c r="AN138" s="103"/>
      <c r="AO138" s="103"/>
      <c r="AP138" s="99"/>
      <c r="AQ138" s="103"/>
      <c r="AR138" s="103"/>
      <c r="AS138" s="99"/>
      <c r="AT138" s="103"/>
      <c r="AU138" s="103"/>
      <c r="AV138" s="99"/>
      <c r="AW138" s="99"/>
      <c r="AX138" s="99"/>
      <c r="AY138" s="109" t="s">
        <v>193</v>
      </c>
      <c r="AZ138" s="104">
        <v>6261.5</v>
      </c>
      <c r="BA138" s="101">
        <v>19</v>
      </c>
      <c r="BB138" s="81">
        <f>AZ138*BA138</f>
        <v>118968.5</v>
      </c>
      <c r="BC138" s="82">
        <f t="shared" si="5"/>
        <v>1.9307551738464335</v>
      </c>
      <c r="BD138" s="29"/>
    </row>
    <row r="139" spans="1:56" s="27" customFormat="1" ht="15" customHeight="1" x14ac:dyDescent="0.25">
      <c r="A139" s="76"/>
      <c r="B139" s="27" t="s">
        <v>74</v>
      </c>
      <c r="F139" s="32"/>
      <c r="G139" s="32">
        <v>3400</v>
      </c>
      <c r="H139" s="32">
        <v>5624</v>
      </c>
      <c r="I139" s="35" t="s">
        <v>119</v>
      </c>
      <c r="J139" s="35" t="s">
        <v>598</v>
      </c>
      <c r="K139" s="35" t="s">
        <v>599</v>
      </c>
      <c r="L139" s="132">
        <v>70.214757509470203</v>
      </c>
      <c r="M139" s="27">
        <v>14</v>
      </c>
      <c r="N139" s="27" t="s">
        <v>71</v>
      </c>
      <c r="AF139" s="36">
        <v>550000</v>
      </c>
      <c r="AG139" s="36"/>
      <c r="AH139" s="32"/>
      <c r="AJ139" s="33"/>
      <c r="AK139" s="36"/>
      <c r="AL139" s="36"/>
      <c r="AN139" s="36"/>
      <c r="AO139" s="36"/>
      <c r="AQ139" s="36"/>
      <c r="AR139" s="36"/>
      <c r="AT139" s="36"/>
      <c r="AU139" s="36"/>
      <c r="AY139" s="79"/>
      <c r="AZ139" s="27">
        <v>18719.445447206792</v>
      </c>
      <c r="BA139" s="27">
        <v>20.025165866007768</v>
      </c>
      <c r="BB139" s="38">
        <v>374860</v>
      </c>
      <c r="BC139" s="82">
        <f t="shared" si="5"/>
        <v>6.0836514242683908</v>
      </c>
      <c r="BD139" s="29"/>
    </row>
    <row r="140" spans="1:56" s="27" customFormat="1" ht="15" customHeight="1" x14ac:dyDescent="0.25">
      <c r="A140" s="76"/>
      <c r="B140" s="27" t="s">
        <v>66</v>
      </c>
      <c r="E140" s="31"/>
      <c r="F140" s="32"/>
      <c r="G140" s="27">
        <v>9600</v>
      </c>
      <c r="H140" s="27">
        <v>9699</v>
      </c>
      <c r="I140" s="35" t="s">
        <v>600</v>
      </c>
      <c r="J140" s="35" t="s">
        <v>158</v>
      </c>
      <c r="K140" s="35" t="s">
        <v>601</v>
      </c>
      <c r="L140" s="132">
        <v>61</v>
      </c>
      <c r="M140" s="27">
        <v>14</v>
      </c>
      <c r="N140" s="27" t="s">
        <v>69</v>
      </c>
      <c r="AE140" s="36"/>
      <c r="AF140" s="36">
        <v>23112.05</v>
      </c>
      <c r="AG140" s="36"/>
      <c r="AH140" s="32"/>
      <c r="AJ140" s="33"/>
      <c r="AK140" s="36"/>
      <c r="AL140" s="36"/>
      <c r="AN140" s="36"/>
      <c r="AO140" s="36"/>
      <c r="AQ140" s="36"/>
      <c r="AR140" s="36"/>
      <c r="AT140" s="36"/>
      <c r="AU140" s="36"/>
      <c r="AY140" s="86"/>
      <c r="AZ140" s="27">
        <v>621</v>
      </c>
      <c r="BA140" s="27">
        <v>24</v>
      </c>
      <c r="BB140" s="38">
        <v>14911</v>
      </c>
      <c r="BC140" s="82">
        <f t="shared" si="5"/>
        <v>0.24199254758380723</v>
      </c>
      <c r="BD140" s="29"/>
    </row>
    <row r="141" spans="1:56" s="27" customFormat="1" ht="15" customHeight="1" x14ac:dyDescent="0.25">
      <c r="A141" s="76"/>
      <c r="B141" s="27" t="s">
        <v>66</v>
      </c>
      <c r="E141" s="31"/>
      <c r="F141" s="32"/>
      <c r="G141" s="27">
        <v>11700</v>
      </c>
      <c r="H141" s="27">
        <v>11899</v>
      </c>
      <c r="I141" s="35" t="s">
        <v>602</v>
      </c>
      <c r="J141" s="35" t="s">
        <v>603</v>
      </c>
      <c r="K141" s="35" t="s">
        <v>78</v>
      </c>
      <c r="L141" s="132">
        <v>47</v>
      </c>
      <c r="M141" s="27">
        <v>14</v>
      </c>
      <c r="N141" s="27" t="s">
        <v>69</v>
      </c>
      <c r="AF141" s="36">
        <v>33464.5</v>
      </c>
      <c r="AH141" s="32"/>
      <c r="AJ141" s="33"/>
      <c r="AK141" s="36"/>
      <c r="AL141" s="36"/>
      <c r="AN141" s="36"/>
      <c r="AO141" s="36"/>
      <c r="AQ141" s="36"/>
      <c r="AR141" s="36"/>
      <c r="AT141" s="36"/>
      <c r="AU141" s="36"/>
      <c r="AY141" s="86"/>
      <c r="AZ141" s="27">
        <v>1080</v>
      </c>
      <c r="BA141" s="27">
        <v>20</v>
      </c>
      <c r="BB141" s="38">
        <v>21590</v>
      </c>
      <c r="BC141" s="82">
        <f t="shared" si="5"/>
        <v>0.35038690244345772</v>
      </c>
      <c r="BD141" s="29"/>
    </row>
    <row r="142" spans="1:56" s="27" customFormat="1" ht="15" customHeight="1" x14ac:dyDescent="0.25">
      <c r="A142" s="76"/>
      <c r="B142" s="27" t="s">
        <v>66</v>
      </c>
      <c r="F142" s="32"/>
      <c r="G142" s="32">
        <v>10300</v>
      </c>
      <c r="H142" s="32">
        <v>11699</v>
      </c>
      <c r="I142" s="35" t="s">
        <v>604</v>
      </c>
      <c r="J142" s="35" t="s">
        <v>605</v>
      </c>
      <c r="K142" s="35" t="s">
        <v>603</v>
      </c>
      <c r="L142" s="121">
        <v>65</v>
      </c>
      <c r="M142" s="27">
        <v>14</v>
      </c>
      <c r="N142" s="27" t="s">
        <v>121</v>
      </c>
      <c r="AF142" s="36">
        <v>68000.427000000011</v>
      </c>
      <c r="AG142" s="36"/>
      <c r="AH142" s="32"/>
      <c r="AJ142" s="33"/>
      <c r="AK142" s="36"/>
      <c r="AL142" s="36"/>
      <c r="AN142" s="36"/>
      <c r="AO142" s="36"/>
      <c r="AQ142" s="36"/>
      <c r="AR142" s="36"/>
      <c r="AT142" s="36"/>
      <c r="AU142" s="36"/>
      <c r="AY142" s="79"/>
      <c r="AZ142" s="27">
        <v>1719.962</v>
      </c>
      <c r="BA142" s="27">
        <v>24</v>
      </c>
      <c r="BB142" s="38">
        <v>41212.380000000005</v>
      </c>
      <c r="BC142" s="82">
        <f t="shared" si="5"/>
        <v>0.66884104541559564</v>
      </c>
      <c r="BD142" s="29"/>
    </row>
    <row r="143" spans="1:56" s="27" customFormat="1" ht="15" customHeight="1" x14ac:dyDescent="0.25">
      <c r="A143" s="76"/>
      <c r="B143" s="27" t="s">
        <v>66</v>
      </c>
      <c r="E143" s="31"/>
      <c r="F143" s="32"/>
      <c r="G143" s="27">
        <v>6900</v>
      </c>
      <c r="H143" s="27">
        <v>7199</v>
      </c>
      <c r="I143" s="35" t="s">
        <v>122</v>
      </c>
      <c r="J143" s="35" t="s">
        <v>194</v>
      </c>
      <c r="K143" s="35" t="s">
        <v>606</v>
      </c>
      <c r="L143" s="132">
        <v>42.34926072845294</v>
      </c>
      <c r="M143" s="27">
        <v>14</v>
      </c>
      <c r="N143" s="27" t="s">
        <v>69</v>
      </c>
      <c r="AF143" s="36">
        <v>85963</v>
      </c>
      <c r="AG143" s="36"/>
      <c r="AH143" s="32"/>
      <c r="AJ143" s="33"/>
      <c r="AK143" s="36"/>
      <c r="AL143" s="36"/>
      <c r="AN143" s="36"/>
      <c r="AO143" s="36"/>
      <c r="AQ143" s="36"/>
      <c r="AR143" s="36"/>
      <c r="AT143" s="36"/>
      <c r="AU143" s="36"/>
      <c r="AY143" s="86"/>
      <c r="AZ143" s="27">
        <v>2310.8498058492178</v>
      </c>
      <c r="BA143" s="27">
        <v>23.999828919914993</v>
      </c>
      <c r="BB143" s="38">
        <v>55460</v>
      </c>
      <c r="BC143" s="82">
        <f t="shared" si="5"/>
        <v>0.900067513178053</v>
      </c>
      <c r="BD143" s="29"/>
    </row>
    <row r="144" spans="1:56" s="27" customFormat="1" ht="15" customHeight="1" x14ac:dyDescent="0.25">
      <c r="A144" s="76"/>
      <c r="B144" s="27" t="s">
        <v>66</v>
      </c>
      <c r="E144" s="31"/>
      <c r="F144" s="32"/>
      <c r="G144" s="27">
        <v>6900</v>
      </c>
      <c r="H144" s="27">
        <v>6999</v>
      </c>
      <c r="I144" s="35" t="s">
        <v>607</v>
      </c>
      <c r="J144" s="35" t="s">
        <v>78</v>
      </c>
      <c r="K144" s="35" t="s">
        <v>608</v>
      </c>
      <c r="L144" s="132">
        <v>42</v>
      </c>
      <c r="M144" s="27">
        <v>14</v>
      </c>
      <c r="N144" s="27" t="s">
        <v>69</v>
      </c>
      <c r="AE144" s="36"/>
      <c r="AF144" s="36">
        <v>14022.85</v>
      </c>
      <c r="AG144" s="36"/>
      <c r="AH144" s="32"/>
      <c r="AJ144" s="33"/>
      <c r="AK144" s="36"/>
      <c r="AL144" s="36"/>
      <c r="AM144" s="85"/>
      <c r="AN144" s="36"/>
      <c r="AO144" s="36"/>
      <c r="AQ144" s="36"/>
      <c r="AR144" s="36"/>
      <c r="AT144" s="36"/>
      <c r="AU144" s="36"/>
      <c r="AY144" s="86"/>
      <c r="AZ144" s="27">
        <v>905</v>
      </c>
      <c r="BA144" s="27">
        <v>10</v>
      </c>
      <c r="BB144" s="38">
        <v>9047</v>
      </c>
      <c r="BC144" s="82">
        <f t="shared" si="5"/>
        <v>0.14682493313598713</v>
      </c>
      <c r="BD144" s="29"/>
    </row>
    <row r="145" spans="1:56" s="27" customFormat="1" ht="15" customHeight="1" x14ac:dyDescent="0.25">
      <c r="A145" s="76"/>
      <c r="B145" s="27" t="s">
        <v>66</v>
      </c>
      <c r="E145" s="31"/>
      <c r="F145" s="32"/>
      <c r="G145" s="27">
        <v>2400</v>
      </c>
      <c r="H145" s="27">
        <v>2499</v>
      </c>
      <c r="I145" s="35" t="s">
        <v>609</v>
      </c>
      <c r="J145" s="35" t="s">
        <v>601</v>
      </c>
      <c r="K145" s="35" t="s">
        <v>78</v>
      </c>
      <c r="L145" s="132">
        <v>12</v>
      </c>
      <c r="M145" s="27">
        <v>14</v>
      </c>
      <c r="N145" s="27" t="s">
        <v>69</v>
      </c>
      <c r="AE145" s="36"/>
      <c r="AF145" s="36">
        <v>7548.5</v>
      </c>
      <c r="AG145" s="36"/>
      <c r="AH145" s="32"/>
      <c r="AJ145" s="33"/>
      <c r="AK145" s="36"/>
      <c r="AL145" s="36"/>
      <c r="AM145" s="85"/>
      <c r="AN145" s="36"/>
      <c r="AO145" s="36"/>
      <c r="AQ145" s="36"/>
      <c r="AR145" s="36"/>
      <c r="AT145" s="36"/>
      <c r="AU145" s="36"/>
      <c r="AY145" s="86"/>
      <c r="AZ145" s="27">
        <v>271</v>
      </c>
      <c r="BA145" s="27">
        <v>18</v>
      </c>
      <c r="BB145" s="38">
        <v>4870</v>
      </c>
      <c r="BC145" s="82">
        <f t="shared" si="5"/>
        <v>7.903585988418893E-2</v>
      </c>
      <c r="BD145" s="29"/>
    </row>
    <row r="146" spans="1:56" s="27" customFormat="1" ht="15" customHeight="1" x14ac:dyDescent="0.25">
      <c r="A146" s="76"/>
      <c r="B146" s="27" t="s">
        <v>66</v>
      </c>
      <c r="E146" s="31"/>
      <c r="F146" s="32"/>
      <c r="G146" s="27">
        <v>2400</v>
      </c>
      <c r="H146" s="27">
        <v>2499</v>
      </c>
      <c r="I146" s="35" t="s">
        <v>610</v>
      </c>
      <c r="J146" s="35" t="s">
        <v>78</v>
      </c>
      <c r="K146" s="35" t="s">
        <v>601</v>
      </c>
      <c r="L146" s="165">
        <v>56</v>
      </c>
      <c r="M146" s="27">
        <v>14</v>
      </c>
      <c r="N146" s="27" t="s">
        <v>69</v>
      </c>
      <c r="AE146" s="36"/>
      <c r="AF146" s="36">
        <v>9924.65</v>
      </c>
      <c r="AG146" s="36"/>
      <c r="AH146" s="32"/>
      <c r="AJ146" s="33"/>
      <c r="AK146" s="36"/>
      <c r="AL146" s="36"/>
      <c r="AM146" s="85"/>
      <c r="AN146" s="36"/>
      <c r="AO146" s="36"/>
      <c r="AQ146" s="36"/>
      <c r="AR146" s="36"/>
      <c r="AT146" s="36"/>
      <c r="AU146" s="36"/>
      <c r="AY146" s="86"/>
      <c r="AZ146" s="27">
        <v>291</v>
      </c>
      <c r="BA146" s="27">
        <v>22</v>
      </c>
      <c r="BB146" s="38">
        <v>6403</v>
      </c>
      <c r="BC146" s="82">
        <f t="shared" si="5"/>
        <v>0.1039151151619018</v>
      </c>
      <c r="BD146" s="29"/>
    </row>
    <row r="147" spans="1:56" s="27" customFormat="1" ht="15" customHeight="1" x14ac:dyDescent="0.25">
      <c r="A147" s="76"/>
      <c r="B147" s="27" t="s">
        <v>66</v>
      </c>
      <c r="E147" s="31"/>
      <c r="F147" s="32"/>
      <c r="G147" s="27">
        <v>9700</v>
      </c>
      <c r="H147" s="27">
        <v>9799</v>
      </c>
      <c r="I147" s="35" t="s">
        <v>611</v>
      </c>
      <c r="J147" s="35" t="s">
        <v>601</v>
      </c>
      <c r="K147" s="35" t="s">
        <v>601</v>
      </c>
      <c r="L147" s="132">
        <v>22</v>
      </c>
      <c r="M147" s="27">
        <v>14</v>
      </c>
      <c r="N147" s="27" t="s">
        <v>69</v>
      </c>
      <c r="AB147" s="33"/>
      <c r="AF147" s="36">
        <v>9689.0500000000011</v>
      </c>
      <c r="AG147" s="36"/>
      <c r="AH147" s="32"/>
      <c r="AJ147" s="33"/>
      <c r="AK147" s="36"/>
      <c r="AL147" s="36"/>
      <c r="AN147" s="36"/>
      <c r="AO147" s="36"/>
      <c r="AQ147" s="36"/>
      <c r="AR147" s="36"/>
      <c r="AT147" s="36"/>
      <c r="AU147" s="36"/>
      <c r="AY147" s="86"/>
      <c r="AZ147" s="38">
        <v>313</v>
      </c>
      <c r="BA147" s="38">
        <v>20</v>
      </c>
      <c r="BB147" s="38">
        <v>6251</v>
      </c>
      <c r="BC147" s="82">
        <f t="shared" si="5"/>
        <v>0.10144828750227208</v>
      </c>
      <c r="BD147" s="29"/>
    </row>
    <row r="148" spans="1:56" s="27" customFormat="1" ht="15" customHeight="1" x14ac:dyDescent="0.25">
      <c r="A148" s="76"/>
      <c r="B148" s="27" t="s">
        <v>66</v>
      </c>
      <c r="E148" s="31"/>
      <c r="F148" s="32"/>
      <c r="G148" s="27">
        <v>9500</v>
      </c>
      <c r="H148" s="27">
        <v>10099</v>
      </c>
      <c r="I148" s="35" t="s">
        <v>597</v>
      </c>
      <c r="J148" s="35" t="s">
        <v>612</v>
      </c>
      <c r="K148" s="35" t="s">
        <v>613</v>
      </c>
      <c r="L148" s="132">
        <v>69.662633637548893</v>
      </c>
      <c r="M148" s="27">
        <v>14</v>
      </c>
      <c r="N148" s="27" t="s">
        <v>69</v>
      </c>
      <c r="AB148" s="33"/>
      <c r="AF148" s="36">
        <v>89163.75</v>
      </c>
      <c r="AH148" s="32"/>
      <c r="AJ148" s="33"/>
      <c r="AK148" s="36"/>
      <c r="AL148" s="36"/>
      <c r="AN148" s="36"/>
      <c r="AO148" s="36"/>
      <c r="AQ148" s="36"/>
      <c r="AR148" s="36"/>
      <c r="AT148" s="36"/>
      <c r="AU148" s="36"/>
      <c r="AY148" s="86"/>
      <c r="AZ148" s="38">
        <v>2396.8896479683081</v>
      </c>
      <c r="BA148" s="38">
        <v>23.999853330235837</v>
      </c>
      <c r="BB148" s="38">
        <v>57525</v>
      </c>
      <c r="BC148" s="82">
        <f t="shared" si="5"/>
        <v>0.93358066526446992</v>
      </c>
      <c r="BD148" s="29"/>
    </row>
    <row r="149" spans="1:56" s="27" customFormat="1" ht="15" customHeight="1" x14ac:dyDescent="0.25">
      <c r="A149" s="76"/>
      <c r="B149" s="27" t="s">
        <v>66</v>
      </c>
      <c r="E149" s="31"/>
      <c r="F149" s="32"/>
      <c r="G149" s="27">
        <v>2500</v>
      </c>
      <c r="H149" s="27">
        <v>2505</v>
      </c>
      <c r="I149" s="35" t="s">
        <v>614</v>
      </c>
      <c r="J149" s="35" t="s">
        <v>601</v>
      </c>
      <c r="K149" s="35" t="s">
        <v>601</v>
      </c>
      <c r="L149" s="132">
        <v>55</v>
      </c>
      <c r="M149" s="27">
        <v>14</v>
      </c>
      <c r="N149" s="27" t="s">
        <v>69</v>
      </c>
      <c r="AB149" s="33"/>
      <c r="AF149" s="36">
        <v>9351.15</v>
      </c>
      <c r="AG149" s="36"/>
      <c r="AH149" s="32"/>
      <c r="AJ149" s="33"/>
      <c r="AK149" s="36"/>
      <c r="AL149" s="36"/>
      <c r="AN149" s="36"/>
      <c r="AO149" s="36"/>
      <c r="AQ149" s="36"/>
      <c r="AR149" s="36"/>
      <c r="AT149" s="36"/>
      <c r="AU149" s="36"/>
      <c r="AY149" s="86"/>
      <c r="AZ149" s="38">
        <v>335</v>
      </c>
      <c r="BA149" s="38">
        <v>18</v>
      </c>
      <c r="BB149" s="38">
        <v>6033</v>
      </c>
      <c r="BC149" s="82">
        <f t="shared" si="5"/>
        <v>9.7910337306224199E-2</v>
      </c>
      <c r="BD149" s="29"/>
    </row>
    <row r="150" spans="1:56" s="27" customFormat="1" ht="15" customHeight="1" x14ac:dyDescent="0.25">
      <c r="A150" s="76"/>
      <c r="B150" s="27" t="s">
        <v>66</v>
      </c>
      <c r="E150" s="31"/>
      <c r="F150" s="32"/>
      <c r="G150" s="27">
        <v>9600</v>
      </c>
      <c r="H150" s="27">
        <v>9699</v>
      </c>
      <c r="I150" s="35" t="s">
        <v>615</v>
      </c>
      <c r="J150" s="35" t="s">
        <v>601</v>
      </c>
      <c r="K150" s="35" t="s">
        <v>78</v>
      </c>
      <c r="L150" s="132">
        <v>23</v>
      </c>
      <c r="M150" s="27">
        <v>14</v>
      </c>
      <c r="N150" s="27" t="s">
        <v>69</v>
      </c>
      <c r="AB150" s="33"/>
      <c r="AF150" s="36">
        <v>7641.5</v>
      </c>
      <c r="AG150" s="36"/>
      <c r="AH150" s="32"/>
      <c r="AJ150" s="33"/>
      <c r="AK150" s="36"/>
      <c r="AL150" s="36"/>
      <c r="AN150" s="36"/>
      <c r="AO150" s="36"/>
      <c r="AQ150" s="36"/>
      <c r="AR150" s="36"/>
      <c r="AT150" s="36"/>
      <c r="AU150" s="36"/>
      <c r="AY150" s="86"/>
      <c r="AZ150" s="27">
        <v>274</v>
      </c>
      <c r="BA150" s="33">
        <v>18</v>
      </c>
      <c r="BB150" s="38">
        <v>4930</v>
      </c>
      <c r="BC150" s="82">
        <f t="shared" si="5"/>
        <v>8.0009607644569089E-2</v>
      </c>
      <c r="BD150" s="29"/>
    </row>
    <row r="151" spans="1:56" s="27" customFormat="1" ht="15" customHeight="1" x14ac:dyDescent="0.25">
      <c r="A151" s="76"/>
      <c r="B151" s="27" t="s">
        <v>66</v>
      </c>
      <c r="E151" s="31"/>
      <c r="F151" s="42"/>
      <c r="G151" s="27">
        <v>9732</v>
      </c>
      <c r="H151" s="27">
        <v>9899</v>
      </c>
      <c r="I151" s="79" t="s">
        <v>601</v>
      </c>
      <c r="J151" s="79" t="s">
        <v>616</v>
      </c>
      <c r="K151" s="79" t="s">
        <v>617</v>
      </c>
      <c r="L151" s="165">
        <v>65.13771748746683</v>
      </c>
      <c r="M151" s="27">
        <v>14</v>
      </c>
      <c r="N151" s="27" t="s">
        <v>69</v>
      </c>
      <c r="Q151" s="33"/>
      <c r="R151" s="33"/>
      <c r="S151" s="28"/>
      <c r="T151" s="33"/>
      <c r="V151" s="33"/>
      <c r="W151" s="36"/>
      <c r="X151" s="36"/>
      <c r="Y151" s="36"/>
      <c r="Z151" s="36"/>
      <c r="AA151" s="36"/>
      <c r="AC151" s="36"/>
      <c r="AD151" s="36"/>
      <c r="AF151" s="36">
        <v>21024.2</v>
      </c>
      <c r="AG151" s="36"/>
      <c r="AH151" s="42"/>
      <c r="AJ151" s="53"/>
      <c r="AK151" s="65"/>
      <c r="AL151" s="65"/>
      <c r="AM151" s="56"/>
      <c r="AN151" s="65"/>
      <c r="AO151" s="65"/>
      <c r="AQ151" s="36"/>
      <c r="AR151" s="36"/>
      <c r="AT151" s="36"/>
      <c r="AU151" s="36"/>
      <c r="AY151" s="79"/>
      <c r="AZ151" s="27">
        <v>565.16962194915004</v>
      </c>
      <c r="BA151" s="27">
        <v>23.999874503552835</v>
      </c>
      <c r="BB151" s="38">
        <v>13564</v>
      </c>
      <c r="BC151" s="82">
        <f t="shared" si="5"/>
        <v>0.22013191036327284</v>
      </c>
      <c r="BD151" s="29"/>
    </row>
    <row r="152" spans="1:56" s="27" customFormat="1" ht="15" customHeight="1" x14ac:dyDescent="0.25">
      <c r="A152" s="76"/>
      <c r="B152" s="27" t="s">
        <v>66</v>
      </c>
      <c r="E152" s="31"/>
      <c r="F152" s="32"/>
      <c r="G152" s="27">
        <v>7200</v>
      </c>
      <c r="H152" s="27">
        <v>7399</v>
      </c>
      <c r="I152" s="35" t="s">
        <v>618</v>
      </c>
      <c r="J152" s="35" t="s">
        <v>78</v>
      </c>
      <c r="K152" s="35" t="s">
        <v>608</v>
      </c>
      <c r="L152" s="132">
        <v>47</v>
      </c>
      <c r="M152" s="27">
        <v>14</v>
      </c>
      <c r="N152" s="27" t="s">
        <v>69</v>
      </c>
      <c r="Q152" s="33"/>
      <c r="R152" s="33"/>
      <c r="S152" s="28"/>
      <c r="T152" s="33"/>
      <c r="V152" s="33"/>
      <c r="W152" s="36"/>
      <c r="X152" s="36"/>
      <c r="Y152" s="36"/>
      <c r="Z152" s="36"/>
      <c r="AA152" s="36"/>
      <c r="AC152" s="36"/>
      <c r="AD152" s="36"/>
      <c r="AF152" s="36">
        <v>17859.100000000002</v>
      </c>
      <c r="AG152" s="36"/>
      <c r="AH152" s="32"/>
      <c r="AJ152" s="33"/>
      <c r="AK152" s="36"/>
      <c r="AL152" s="36"/>
      <c r="AN152" s="36"/>
      <c r="AO152" s="36"/>
      <c r="AQ152" s="36"/>
      <c r="AR152" s="36"/>
      <c r="AT152" s="36"/>
      <c r="AU152" s="36"/>
      <c r="AY152" s="86"/>
      <c r="AZ152" s="27">
        <v>886</v>
      </c>
      <c r="BA152" s="27">
        <v>13</v>
      </c>
      <c r="BB152" s="38">
        <v>11522</v>
      </c>
      <c r="BC152" s="82">
        <f t="shared" si="5"/>
        <v>0.18699202825166836</v>
      </c>
      <c r="BD152" s="29"/>
    </row>
    <row r="153" spans="1:56" s="27" customFormat="1" ht="15" customHeight="1" x14ac:dyDescent="0.25">
      <c r="A153" s="76"/>
      <c r="B153" s="27" t="s">
        <v>74</v>
      </c>
      <c r="F153" s="32"/>
      <c r="G153" s="32">
        <v>12800</v>
      </c>
      <c r="H153" s="32">
        <v>13899</v>
      </c>
      <c r="I153" s="35" t="s">
        <v>619</v>
      </c>
      <c r="J153" s="35" t="s">
        <v>119</v>
      </c>
      <c r="K153" s="35" t="s">
        <v>78</v>
      </c>
      <c r="L153" s="121">
        <v>67.227121464226286</v>
      </c>
      <c r="M153" s="27">
        <v>14</v>
      </c>
      <c r="N153" s="27" t="s">
        <v>121</v>
      </c>
      <c r="AF153" s="36">
        <v>224112.9</v>
      </c>
      <c r="AG153" s="36"/>
      <c r="AH153" s="32"/>
      <c r="AJ153" s="33"/>
      <c r="AK153" s="36"/>
      <c r="AL153" s="36"/>
      <c r="AN153" s="36"/>
      <c r="AO153" s="36"/>
      <c r="AQ153" s="36"/>
      <c r="AR153" s="36"/>
      <c r="AT153" s="36"/>
      <c r="AU153" s="36"/>
      <c r="AY153" s="79"/>
      <c r="AZ153" s="27">
        <v>7455.6779837473296</v>
      </c>
      <c r="BA153" s="27">
        <v>18.217793243765058</v>
      </c>
      <c r="BB153" s="38">
        <v>135826</v>
      </c>
      <c r="BC153" s="82">
        <f t="shared" si="5"/>
        <v>2.2043377216899067</v>
      </c>
      <c r="BD153" s="29"/>
    </row>
    <row r="154" spans="1:56" s="27" customFormat="1" ht="15" customHeight="1" x14ac:dyDescent="0.25">
      <c r="A154" s="76"/>
      <c r="B154" s="27" t="s">
        <v>74</v>
      </c>
      <c r="F154" s="32"/>
      <c r="G154" s="32">
        <v>6500</v>
      </c>
      <c r="H154" s="32">
        <v>7499</v>
      </c>
      <c r="I154" s="35" t="s">
        <v>620</v>
      </c>
      <c r="J154" s="35" t="s">
        <v>95</v>
      </c>
      <c r="K154" s="35" t="s">
        <v>608</v>
      </c>
      <c r="L154" s="121">
        <v>65.563105968792613</v>
      </c>
      <c r="M154" s="27">
        <v>14</v>
      </c>
      <c r="N154" s="27" t="s">
        <v>71</v>
      </c>
      <c r="AF154" s="36">
        <v>174266.4</v>
      </c>
      <c r="AG154" s="36"/>
      <c r="AH154" s="32"/>
      <c r="AJ154" s="33"/>
      <c r="AK154" s="36"/>
      <c r="AL154" s="36"/>
      <c r="AN154" s="36"/>
      <c r="AO154" s="36"/>
      <c r="AQ154" s="36"/>
      <c r="AR154" s="36"/>
      <c r="AT154" s="36"/>
      <c r="AU154" s="36"/>
      <c r="AY154" s="79"/>
      <c r="AZ154" s="27">
        <v>5280.8336323556396</v>
      </c>
      <c r="BA154" s="27">
        <v>19.999872624824107</v>
      </c>
      <c r="BB154" s="38">
        <v>105616</v>
      </c>
      <c r="BC154" s="82">
        <f t="shared" si="5"/>
        <v>1.7140557243385006</v>
      </c>
      <c r="BD154" s="29"/>
    </row>
    <row r="155" spans="1:56" s="27" customFormat="1" ht="15" customHeight="1" x14ac:dyDescent="0.25">
      <c r="A155" s="76"/>
      <c r="B155" s="27" t="s">
        <v>66</v>
      </c>
      <c r="E155" s="31"/>
      <c r="F155" s="32"/>
      <c r="G155" s="27">
        <v>9600</v>
      </c>
      <c r="H155" s="27">
        <v>9699</v>
      </c>
      <c r="I155" s="35" t="s">
        <v>621</v>
      </c>
      <c r="J155" s="35" t="s">
        <v>601</v>
      </c>
      <c r="K155" s="35" t="s">
        <v>78</v>
      </c>
      <c r="L155" s="132">
        <v>35</v>
      </c>
      <c r="M155" s="27">
        <v>14</v>
      </c>
      <c r="N155" s="27" t="s">
        <v>69</v>
      </c>
      <c r="AF155" s="36">
        <v>17054.650000000001</v>
      </c>
      <c r="AG155" s="36"/>
      <c r="AH155" s="32"/>
      <c r="AJ155" s="33"/>
      <c r="AK155" s="36"/>
      <c r="AL155" s="36"/>
      <c r="AM155" s="34"/>
      <c r="AN155" s="75"/>
      <c r="AO155" s="75"/>
      <c r="AQ155" s="36"/>
      <c r="AR155" s="36"/>
      <c r="AT155" s="36"/>
      <c r="AU155" s="36"/>
      <c r="AY155" s="86"/>
      <c r="AZ155" s="27">
        <v>550</v>
      </c>
      <c r="BA155" s="27">
        <v>20</v>
      </c>
      <c r="BB155" s="38">
        <v>11003</v>
      </c>
      <c r="BC155" s="82">
        <f t="shared" si="5"/>
        <v>0.17856911012438006</v>
      </c>
      <c r="BD155" s="29"/>
    </row>
    <row r="156" spans="1:56" s="27" customFormat="1" ht="15" customHeight="1" x14ac:dyDescent="0.25">
      <c r="A156" s="76"/>
      <c r="B156" s="27" t="s">
        <v>66</v>
      </c>
      <c r="E156" s="31"/>
      <c r="F156" s="32"/>
      <c r="G156" s="27">
        <v>4300</v>
      </c>
      <c r="H156" s="27">
        <v>4399</v>
      </c>
      <c r="I156" s="35" t="s">
        <v>622</v>
      </c>
      <c r="J156" s="35" t="s">
        <v>78</v>
      </c>
      <c r="K156" s="35" t="s">
        <v>623</v>
      </c>
      <c r="L156" s="129">
        <v>51.705830388692583</v>
      </c>
      <c r="M156" s="27">
        <v>15</v>
      </c>
      <c r="N156" s="27" t="s">
        <v>69</v>
      </c>
      <c r="Q156" s="33"/>
      <c r="R156" s="33"/>
      <c r="S156" s="28"/>
      <c r="T156" s="33"/>
      <c r="V156" s="33"/>
      <c r="W156" s="36"/>
      <c r="X156" s="36"/>
      <c r="Y156" s="36"/>
      <c r="Z156" s="36"/>
      <c r="AA156" s="36"/>
      <c r="AC156" s="36"/>
      <c r="AD156" s="36"/>
      <c r="AF156" s="36">
        <v>24564.400000000001</v>
      </c>
      <c r="AH156" s="32"/>
      <c r="AJ156" s="33"/>
      <c r="AK156" s="36"/>
      <c r="AL156" s="36"/>
      <c r="AN156" s="36"/>
      <c r="AO156" s="36"/>
      <c r="AQ156" s="36"/>
      <c r="AR156" s="36"/>
      <c r="AT156" s="36"/>
      <c r="AU156" s="36"/>
      <c r="AY156" s="86"/>
      <c r="AZ156" s="27">
        <v>660.34670396456295</v>
      </c>
      <c r="BA156" s="27">
        <v>23.999514050501677</v>
      </c>
      <c r="BB156" s="38">
        <v>15848</v>
      </c>
      <c r="BC156" s="82">
        <f t="shared" si="5"/>
        <v>0.25719924177507725</v>
      </c>
      <c r="BD156" s="29"/>
    </row>
    <row r="157" spans="1:56" s="27" customFormat="1" ht="15" customHeight="1" x14ac:dyDescent="0.25">
      <c r="A157" s="76"/>
      <c r="B157" s="27" t="s">
        <v>66</v>
      </c>
      <c r="E157" s="31"/>
      <c r="F157" s="32"/>
      <c r="G157" s="27">
        <v>3500</v>
      </c>
      <c r="H157" s="27">
        <v>3799</v>
      </c>
      <c r="I157" s="35" t="s">
        <v>624</v>
      </c>
      <c r="J157" s="35" t="s">
        <v>625</v>
      </c>
      <c r="K157" s="35" t="s">
        <v>78</v>
      </c>
      <c r="L157" s="129">
        <v>28.443453935098844</v>
      </c>
      <c r="M157" s="27">
        <v>15</v>
      </c>
      <c r="N157" s="27" t="s">
        <v>69</v>
      </c>
      <c r="AB157" s="33"/>
      <c r="AF157" s="36">
        <v>41555.5</v>
      </c>
      <c r="AH157" s="32"/>
      <c r="AJ157" s="33"/>
      <c r="AK157" s="36"/>
      <c r="AL157" s="36"/>
      <c r="AN157" s="36"/>
      <c r="AO157" s="36"/>
      <c r="AQ157" s="36"/>
      <c r="AR157" s="36"/>
      <c r="AT157" s="36"/>
      <c r="AU157" s="36"/>
      <c r="AY157" s="86"/>
      <c r="AZ157" s="38">
        <v>1103.1396944705639</v>
      </c>
      <c r="BA157" s="38">
        <v>24.303358980176192</v>
      </c>
      <c r="BB157" s="38">
        <v>26810</v>
      </c>
      <c r="BC157" s="82">
        <f t="shared" si="5"/>
        <v>0.43510295759653089</v>
      </c>
      <c r="BD157" s="29"/>
    </row>
    <row r="158" spans="1:56" s="27" customFormat="1" ht="15" customHeight="1" x14ac:dyDescent="0.25">
      <c r="A158" s="76"/>
      <c r="B158" s="27" t="s">
        <v>66</v>
      </c>
      <c r="E158" s="31"/>
      <c r="F158" s="32"/>
      <c r="G158" s="27">
        <v>300</v>
      </c>
      <c r="H158" s="27">
        <v>699</v>
      </c>
      <c r="I158" s="35" t="s">
        <v>626</v>
      </c>
      <c r="J158" s="35" t="s">
        <v>391</v>
      </c>
      <c r="K158" s="35" t="s">
        <v>296</v>
      </c>
      <c r="L158" s="129">
        <v>53.25309499365904</v>
      </c>
      <c r="M158" s="27">
        <v>15</v>
      </c>
      <c r="N158" s="27" t="s">
        <v>69</v>
      </c>
      <c r="Q158" s="33"/>
      <c r="R158" s="33"/>
      <c r="S158" s="28"/>
      <c r="T158" s="33"/>
      <c r="V158" s="33"/>
      <c r="W158" s="36"/>
      <c r="X158" s="36"/>
      <c r="Y158" s="36"/>
      <c r="Z158" s="36"/>
      <c r="AA158" s="36"/>
      <c r="AC158" s="36"/>
      <c r="AD158" s="36"/>
      <c r="AF158" s="36">
        <v>102665.8</v>
      </c>
      <c r="AH158" s="32"/>
      <c r="AJ158" s="33"/>
      <c r="AK158" s="36"/>
      <c r="AL158" s="36"/>
      <c r="AN158" s="36"/>
      <c r="AO158" s="36"/>
      <c r="AQ158" s="36"/>
      <c r="AR158" s="36"/>
      <c r="AT158" s="36"/>
      <c r="AU158" s="36"/>
      <c r="AY158" s="86"/>
      <c r="AZ158" s="27">
        <v>1919.8373857125491</v>
      </c>
      <c r="BA158" s="27">
        <v>34.500838713179064</v>
      </c>
      <c r="BB158" s="38">
        <v>66236</v>
      </c>
      <c r="BC158" s="82">
        <f t="shared" si="5"/>
        <v>1.0749526109423282</v>
      </c>
      <c r="BD158" s="29"/>
    </row>
    <row r="159" spans="1:56" s="27" customFormat="1" ht="15" customHeight="1" x14ac:dyDescent="0.25">
      <c r="A159" s="76"/>
      <c r="B159" s="27" t="s">
        <v>66</v>
      </c>
      <c r="E159" s="31"/>
      <c r="F159" s="32"/>
      <c r="G159" s="27">
        <v>1200</v>
      </c>
      <c r="H159" s="27">
        <v>1320</v>
      </c>
      <c r="I159" s="35" t="s">
        <v>627</v>
      </c>
      <c r="J159" s="35" t="s">
        <v>117</v>
      </c>
      <c r="K159" s="35" t="s">
        <v>628</v>
      </c>
      <c r="L159" s="129">
        <v>59.018774499690529</v>
      </c>
      <c r="M159" s="27">
        <v>15</v>
      </c>
      <c r="N159" s="27" t="s">
        <v>69</v>
      </c>
      <c r="Q159" s="33"/>
      <c r="R159" s="33"/>
      <c r="S159" s="28"/>
      <c r="T159" s="33"/>
      <c r="V159" s="33"/>
      <c r="W159" s="36"/>
      <c r="X159" s="36"/>
      <c r="Y159" s="36"/>
      <c r="Z159" s="36"/>
      <c r="AA159" s="36"/>
      <c r="AC159" s="36"/>
      <c r="AD159" s="36"/>
      <c r="AF159" s="36">
        <v>30051.4</v>
      </c>
      <c r="AH159" s="32"/>
      <c r="AJ159" s="33"/>
      <c r="AK159" s="36"/>
      <c r="AL159" s="36"/>
      <c r="AN159" s="36"/>
      <c r="AO159" s="36"/>
      <c r="AQ159" s="36"/>
      <c r="AR159" s="36"/>
      <c r="AT159" s="36"/>
      <c r="AU159" s="36"/>
      <c r="AY159" s="86"/>
      <c r="AZ159" s="27">
        <v>794.14090053792006</v>
      </c>
      <c r="BA159" s="27">
        <v>24.413803629642203</v>
      </c>
      <c r="BB159" s="38">
        <v>19388</v>
      </c>
      <c r="BC159" s="82">
        <f t="shared" si="5"/>
        <v>0.31465035963750615</v>
      </c>
      <c r="BD159" s="29"/>
    </row>
    <row r="160" spans="1:56" s="27" customFormat="1" ht="15" customHeight="1" x14ac:dyDescent="0.25">
      <c r="A160" s="76"/>
      <c r="B160" s="27" t="s">
        <v>66</v>
      </c>
      <c r="E160" s="31"/>
      <c r="F160" s="32"/>
      <c r="G160" s="27">
        <v>1600</v>
      </c>
      <c r="H160" s="27">
        <v>1749</v>
      </c>
      <c r="I160" s="35" t="s">
        <v>629</v>
      </c>
      <c r="J160" s="35" t="s">
        <v>117</v>
      </c>
      <c r="K160" s="35" t="s">
        <v>630</v>
      </c>
      <c r="L160" s="121">
        <v>71.041933314115497</v>
      </c>
      <c r="M160" s="27">
        <v>15</v>
      </c>
      <c r="N160" s="27" t="s">
        <v>69</v>
      </c>
      <c r="AB160" s="33"/>
      <c r="AF160" s="36">
        <v>80654.25</v>
      </c>
      <c r="AG160" s="36"/>
      <c r="AH160" s="32"/>
      <c r="AJ160" s="33"/>
      <c r="AK160" s="36"/>
      <c r="AL160" s="36"/>
      <c r="AN160" s="36"/>
      <c r="AO160" s="36"/>
      <c r="AQ160" s="36"/>
      <c r="AR160" s="36"/>
      <c r="AT160" s="36"/>
      <c r="AU160" s="36"/>
      <c r="AY160" s="86"/>
      <c r="AZ160" s="38">
        <v>1224.4895644375099</v>
      </c>
      <c r="BA160" s="38">
        <v>42.495258033418324</v>
      </c>
      <c r="BB160" s="38">
        <v>52035</v>
      </c>
      <c r="BC160" s="82">
        <f t="shared" si="5"/>
        <v>0.84448274518968613</v>
      </c>
      <c r="BD160" s="29"/>
    </row>
    <row r="161" spans="1:56" s="27" customFormat="1" ht="15" customHeight="1" x14ac:dyDescent="0.25">
      <c r="A161" s="76"/>
      <c r="B161" s="27" t="s">
        <v>377</v>
      </c>
      <c r="D161" s="60">
        <v>370579</v>
      </c>
      <c r="E161" s="31"/>
      <c r="F161" s="32"/>
      <c r="I161" s="151" t="s">
        <v>382</v>
      </c>
      <c r="J161" s="151" t="s">
        <v>383</v>
      </c>
      <c r="K161" s="151" t="s">
        <v>384</v>
      </c>
      <c r="L161" s="69"/>
      <c r="M161" s="152">
        <v>15</v>
      </c>
      <c r="N161" s="152" t="s">
        <v>69</v>
      </c>
      <c r="O161" s="60"/>
      <c r="P161" s="60"/>
      <c r="Q161" s="70"/>
      <c r="R161" s="70"/>
      <c r="S161" s="63"/>
      <c r="T161" s="70"/>
      <c r="U161" s="60"/>
      <c r="V161" s="70"/>
      <c r="W161" s="71"/>
      <c r="X161" s="71"/>
      <c r="Y161" s="71"/>
      <c r="Z161" s="71"/>
      <c r="AA161" s="71" t="s">
        <v>76</v>
      </c>
      <c r="AB161" s="60">
        <v>7</v>
      </c>
      <c r="AC161" s="71"/>
      <c r="AD161" s="71"/>
      <c r="AE161" s="60"/>
      <c r="AF161" s="71">
        <v>18778.649999999998</v>
      </c>
      <c r="AG161" s="103"/>
      <c r="AH161" s="72"/>
      <c r="AI161" s="102" t="s">
        <v>77</v>
      </c>
      <c r="AJ161" s="101"/>
      <c r="AK161" s="103"/>
      <c r="AL161" s="103"/>
      <c r="AM161" s="99"/>
      <c r="AN161" s="103"/>
      <c r="AO161" s="103"/>
      <c r="AP161" s="99"/>
      <c r="AQ161" s="103"/>
      <c r="AR161" s="103"/>
      <c r="AS161" s="99"/>
      <c r="AT161" s="103"/>
      <c r="AU161" s="103"/>
      <c r="AV161" s="99"/>
      <c r="AW161" s="99"/>
      <c r="AX161" s="99"/>
      <c r="AY161" s="107" t="s">
        <v>385</v>
      </c>
      <c r="AZ161" s="66"/>
      <c r="BA161" s="66"/>
      <c r="BB161" s="81">
        <v>0</v>
      </c>
      <c r="BC161" s="82">
        <f t="shared" si="5"/>
        <v>0</v>
      </c>
      <c r="BD161" s="29"/>
    </row>
    <row r="162" spans="1:56" s="27" customFormat="1" ht="15" customHeight="1" x14ac:dyDescent="0.25">
      <c r="A162" s="76"/>
      <c r="B162" s="27" t="s">
        <v>66</v>
      </c>
      <c r="E162" s="31"/>
      <c r="F162" s="32"/>
      <c r="G162" s="27">
        <v>4442</v>
      </c>
      <c r="H162" s="27">
        <v>4516</v>
      </c>
      <c r="I162" s="35" t="s">
        <v>631</v>
      </c>
      <c r="J162" s="35" t="s">
        <v>627</v>
      </c>
      <c r="K162" s="35" t="s">
        <v>78</v>
      </c>
      <c r="L162" s="129">
        <v>19</v>
      </c>
      <c r="M162" s="27">
        <v>15</v>
      </c>
      <c r="N162" s="27" t="s">
        <v>69</v>
      </c>
      <c r="AF162" s="36">
        <v>45416</v>
      </c>
      <c r="AG162" s="36"/>
      <c r="AH162" s="32"/>
      <c r="AJ162" s="33"/>
      <c r="AK162" s="36"/>
      <c r="AL162" s="36"/>
      <c r="AM162" s="85"/>
      <c r="AN162" s="36"/>
      <c r="AO162" s="36"/>
      <c r="AQ162" s="36"/>
      <c r="AR162" s="36"/>
      <c r="AT162" s="36"/>
      <c r="AU162" s="36"/>
      <c r="AY162" s="86"/>
      <c r="AZ162" s="27">
        <v>649</v>
      </c>
      <c r="BA162" s="27">
        <v>20</v>
      </c>
      <c r="BB162" s="38">
        <v>12976</v>
      </c>
      <c r="BC162" s="82">
        <f t="shared" si="5"/>
        <v>0.21058918231154736</v>
      </c>
      <c r="BD162" s="29"/>
    </row>
    <row r="163" spans="1:56" s="27" customFormat="1" ht="15" customHeight="1" x14ac:dyDescent="0.25">
      <c r="A163" s="76"/>
      <c r="B163" s="27" t="s">
        <v>66</v>
      </c>
      <c r="E163" s="31"/>
      <c r="F163" s="32"/>
      <c r="G163" s="27">
        <v>2800</v>
      </c>
      <c r="H163" s="27">
        <v>3099</v>
      </c>
      <c r="I163" s="35" t="s">
        <v>140</v>
      </c>
      <c r="J163" s="35" t="s">
        <v>632</v>
      </c>
      <c r="K163" s="35" t="s">
        <v>253</v>
      </c>
      <c r="L163" s="129">
        <v>50.661716647443292</v>
      </c>
      <c r="M163" s="27">
        <v>15</v>
      </c>
      <c r="N163" s="27" t="s">
        <v>69</v>
      </c>
      <c r="AF163" s="36">
        <v>64504.800000000003</v>
      </c>
      <c r="AH163" s="32"/>
      <c r="AJ163" s="33"/>
      <c r="AK163" s="36"/>
      <c r="AL163" s="36"/>
      <c r="AM163" s="85"/>
      <c r="AN163" s="36"/>
      <c r="AO163" s="36"/>
      <c r="AQ163" s="36"/>
      <c r="AR163" s="36"/>
      <c r="AT163" s="36"/>
      <c r="AU163" s="36"/>
      <c r="AY163" s="86"/>
      <c r="AZ163" s="27">
        <v>1417.7831560931781</v>
      </c>
      <c r="BA163" s="27">
        <v>29.352866706835776</v>
      </c>
      <c r="BB163" s="38">
        <v>41616</v>
      </c>
      <c r="BC163" s="82">
        <f t="shared" si="5"/>
        <v>0.67539144659967287</v>
      </c>
      <c r="BD163" s="29"/>
    </row>
    <row r="164" spans="1:56" s="27" customFormat="1" ht="15" customHeight="1" x14ac:dyDescent="0.25">
      <c r="A164" s="76"/>
      <c r="B164" s="27" t="s">
        <v>66</v>
      </c>
      <c r="F164" s="32"/>
      <c r="G164" s="32">
        <v>2400</v>
      </c>
      <c r="H164" s="32">
        <v>2899</v>
      </c>
      <c r="I164" s="35" t="s">
        <v>85</v>
      </c>
      <c r="J164" s="35" t="s">
        <v>521</v>
      </c>
      <c r="K164" s="35" t="s">
        <v>253</v>
      </c>
      <c r="L164" s="121">
        <v>60</v>
      </c>
      <c r="M164" s="27">
        <v>15</v>
      </c>
      <c r="N164" s="27" t="s">
        <v>71</v>
      </c>
      <c r="AF164" s="36">
        <v>214247.55</v>
      </c>
      <c r="AG164" s="36"/>
      <c r="AH164" s="32"/>
      <c r="AJ164" s="33"/>
      <c r="AK164" s="36"/>
      <c r="AL164" s="36"/>
      <c r="AN164" s="36"/>
      <c r="AO164" s="36"/>
      <c r="AQ164" s="36"/>
      <c r="AR164" s="36"/>
      <c r="AT164" s="36"/>
      <c r="AU164" s="36"/>
      <c r="AY164" s="79"/>
      <c r="AZ164" s="27">
        <v>3290</v>
      </c>
      <c r="BA164" s="27">
        <v>39.467173252279636</v>
      </c>
      <c r="BB164" s="38">
        <v>129847</v>
      </c>
      <c r="BC164" s="82">
        <f t="shared" si="5"/>
        <v>2.1073037573680247</v>
      </c>
      <c r="BD164" s="29"/>
    </row>
    <row r="165" spans="1:56" s="27" customFormat="1" ht="15" customHeight="1" x14ac:dyDescent="0.25">
      <c r="A165" s="76"/>
      <c r="B165" s="27" t="s">
        <v>377</v>
      </c>
      <c r="D165" s="60">
        <v>370579</v>
      </c>
      <c r="I165" s="151" t="s">
        <v>386</v>
      </c>
      <c r="J165" s="151" t="s">
        <v>387</v>
      </c>
      <c r="K165" s="151" t="s">
        <v>388</v>
      </c>
      <c r="L165" s="69"/>
      <c r="M165" s="152">
        <v>15</v>
      </c>
      <c r="N165" s="152" t="s">
        <v>69</v>
      </c>
      <c r="O165" s="60"/>
      <c r="P165" s="60"/>
      <c r="Q165" s="70"/>
      <c r="R165" s="70"/>
      <c r="S165" s="63"/>
      <c r="T165" s="70"/>
      <c r="U165" s="60"/>
      <c r="V165" s="70"/>
      <c r="W165" s="71"/>
      <c r="X165" s="71"/>
      <c r="Y165" s="71"/>
      <c r="Z165" s="71"/>
      <c r="AA165" s="71" t="s">
        <v>76</v>
      </c>
      <c r="AB165" s="60">
        <v>7</v>
      </c>
      <c r="AC165" s="71"/>
      <c r="AD165" s="71"/>
      <c r="AE165" s="60"/>
      <c r="AF165" s="71">
        <v>14086.05</v>
      </c>
      <c r="AG165" s="103"/>
      <c r="AH165" s="72"/>
      <c r="AI165" s="102" t="s">
        <v>77</v>
      </c>
      <c r="AJ165" s="101"/>
      <c r="AK165" s="103"/>
      <c r="AL165" s="103"/>
      <c r="AM165" s="99"/>
      <c r="AN165" s="103"/>
      <c r="AO165" s="103"/>
      <c r="AP165" s="99"/>
      <c r="AQ165" s="103"/>
      <c r="AR165" s="103"/>
      <c r="AS165" s="99"/>
      <c r="AT165" s="103"/>
      <c r="AU165" s="103"/>
      <c r="AV165" s="99"/>
      <c r="AW165" s="99"/>
      <c r="AX165" s="99"/>
      <c r="AY165" s="107" t="s">
        <v>123</v>
      </c>
      <c r="AZ165" s="66"/>
      <c r="BA165" s="66"/>
      <c r="BB165" s="81">
        <v>0</v>
      </c>
      <c r="BC165" s="82">
        <f t="shared" si="5"/>
        <v>0</v>
      </c>
      <c r="BD165" s="29"/>
    </row>
    <row r="166" spans="1:56" s="27" customFormat="1" ht="15" customHeight="1" x14ac:dyDescent="0.25">
      <c r="A166" s="76"/>
      <c r="B166" s="48"/>
      <c r="C166" s="48"/>
      <c r="D166" s="27" t="s">
        <v>225</v>
      </c>
      <c r="E166" s="49">
        <v>42917</v>
      </c>
      <c r="F166" s="50"/>
      <c r="G166" s="99"/>
      <c r="H166" s="99"/>
      <c r="I166" s="51" t="s">
        <v>125</v>
      </c>
      <c r="J166" s="51" t="s">
        <v>124</v>
      </c>
      <c r="K166" s="51" t="s">
        <v>96</v>
      </c>
      <c r="L166" s="52"/>
      <c r="M166" s="48">
        <v>15</v>
      </c>
      <c r="N166" s="48" t="s">
        <v>73</v>
      </c>
      <c r="O166" s="99"/>
      <c r="P166" s="99"/>
      <c r="Q166" s="99"/>
      <c r="R166" s="99"/>
      <c r="S166" s="99"/>
      <c r="T166" s="99"/>
      <c r="U166" s="99"/>
      <c r="V166" s="99"/>
      <c r="W166" s="99"/>
      <c r="X166" s="99"/>
      <c r="Y166" s="99"/>
      <c r="Z166" s="99"/>
      <c r="AA166" s="99"/>
      <c r="AB166" s="106">
        <v>0</v>
      </c>
      <c r="AC166" s="99"/>
      <c r="AD166" s="99"/>
      <c r="AE166" s="99" t="s">
        <v>226</v>
      </c>
      <c r="AF166" s="103">
        <v>33872.85</v>
      </c>
      <c r="AG166" s="103"/>
      <c r="AH166" s="54"/>
      <c r="AI166" s="99" t="s">
        <v>177</v>
      </c>
      <c r="AJ166" s="101"/>
      <c r="AK166" s="103"/>
      <c r="AL166" s="103"/>
      <c r="AM166" s="99"/>
      <c r="AN166" s="103"/>
      <c r="AO166" s="103"/>
      <c r="AP166" s="99"/>
      <c r="AQ166" s="103"/>
      <c r="AR166" s="103"/>
      <c r="AS166" s="99"/>
      <c r="AT166" s="103"/>
      <c r="AU166" s="103"/>
      <c r="AV166" s="99"/>
      <c r="AW166" s="99"/>
      <c r="AX166" s="99"/>
      <c r="AY166" s="111" t="s">
        <v>70</v>
      </c>
      <c r="AZ166" s="99">
        <v>567</v>
      </c>
      <c r="BA166" s="101">
        <v>36</v>
      </c>
      <c r="BB166" s="81">
        <v>20412</v>
      </c>
      <c r="BC166" s="82">
        <f t="shared" si="5"/>
        <v>0.33126898808132743</v>
      </c>
      <c r="BD166" s="29"/>
    </row>
    <row r="167" spans="1:56" s="27" customFormat="1" ht="15" customHeight="1" x14ac:dyDescent="0.25">
      <c r="A167" s="76"/>
      <c r="B167" s="27" t="s">
        <v>66</v>
      </c>
      <c r="E167" s="31"/>
      <c r="F167" s="32"/>
      <c r="G167" s="27">
        <v>1200</v>
      </c>
      <c r="H167" s="27">
        <v>1499</v>
      </c>
      <c r="I167" s="35" t="s">
        <v>633</v>
      </c>
      <c r="J167" s="35" t="s">
        <v>255</v>
      </c>
      <c r="K167" s="35" t="s">
        <v>78</v>
      </c>
      <c r="L167" s="121">
        <v>51</v>
      </c>
      <c r="M167" s="27">
        <v>15</v>
      </c>
      <c r="N167" s="27" t="s">
        <v>69</v>
      </c>
      <c r="Q167" s="33"/>
      <c r="R167" s="33"/>
      <c r="S167" s="28"/>
      <c r="T167" s="33"/>
      <c r="V167" s="33"/>
      <c r="W167" s="36"/>
      <c r="X167" s="36"/>
      <c r="Y167" s="36"/>
      <c r="Z167" s="36"/>
      <c r="AA167" s="36"/>
      <c r="AC167" s="36"/>
      <c r="AD167" s="36"/>
      <c r="AF167" s="36">
        <v>52250.5</v>
      </c>
      <c r="AH167" s="32"/>
      <c r="AJ167" s="33"/>
      <c r="AK167" s="36"/>
      <c r="AL167" s="36"/>
      <c r="AN167" s="36"/>
      <c r="AO167" s="36"/>
      <c r="AQ167" s="36"/>
      <c r="AR167" s="36"/>
      <c r="AT167" s="36"/>
      <c r="AU167" s="36"/>
      <c r="AY167" s="86"/>
      <c r="AZ167" s="27">
        <v>1705</v>
      </c>
      <c r="BA167" s="27">
        <v>20</v>
      </c>
      <c r="BB167" s="38">
        <v>33710</v>
      </c>
      <c r="BC167" s="82">
        <f t="shared" si="5"/>
        <v>0.54708395004024823</v>
      </c>
      <c r="BD167" s="29"/>
    </row>
    <row r="168" spans="1:56" s="27" customFormat="1" ht="15" customHeight="1" x14ac:dyDescent="0.25">
      <c r="A168" s="76"/>
      <c r="B168" s="99" t="s">
        <v>66</v>
      </c>
      <c r="C168" s="99"/>
      <c r="D168" s="27" t="s">
        <v>454</v>
      </c>
      <c r="E168" s="100"/>
      <c r="F168" s="72"/>
      <c r="G168" s="99"/>
      <c r="H168" s="99"/>
      <c r="I168" s="51" t="s">
        <v>299</v>
      </c>
      <c r="J168" s="102" t="s">
        <v>97</v>
      </c>
      <c r="K168" s="102" t="s">
        <v>455</v>
      </c>
      <c r="L168" s="104">
        <v>73</v>
      </c>
      <c r="M168" s="99">
        <v>16</v>
      </c>
      <c r="N168" s="99" t="s">
        <v>71</v>
      </c>
      <c r="O168" s="99"/>
      <c r="P168" s="99"/>
      <c r="Q168" s="99"/>
      <c r="R168" s="99"/>
      <c r="S168" s="99"/>
      <c r="T168" s="99"/>
      <c r="U168" s="99"/>
      <c r="V168" s="99"/>
      <c r="W168" s="99"/>
      <c r="X168" s="99"/>
      <c r="Y168" s="99"/>
      <c r="Z168" s="99"/>
      <c r="AA168" s="99"/>
      <c r="AB168" s="101"/>
      <c r="AC168" s="99"/>
      <c r="AD168" s="99"/>
      <c r="AE168" s="103"/>
      <c r="AF168" s="103">
        <v>297233</v>
      </c>
      <c r="AG168" s="103"/>
      <c r="AH168" s="72"/>
      <c r="AI168" s="99"/>
      <c r="AJ168" s="101"/>
      <c r="AK168" s="103"/>
      <c r="AL168" s="103"/>
      <c r="AM168" s="99"/>
      <c r="AN168" s="103"/>
      <c r="AO168" s="103"/>
      <c r="AP168" s="99"/>
      <c r="AQ168" s="103"/>
      <c r="AR168" s="103"/>
      <c r="AS168" s="99"/>
      <c r="AT168" s="103"/>
      <c r="AU168" s="103"/>
      <c r="AV168" s="99"/>
      <c r="AW168" s="99"/>
      <c r="AX168" s="99"/>
      <c r="AY168" s="109" t="s">
        <v>463</v>
      </c>
      <c r="AZ168" s="104"/>
      <c r="BA168" s="104"/>
      <c r="BB168" s="81"/>
      <c r="BC168" s="82"/>
      <c r="BD168" s="29"/>
    </row>
    <row r="169" spans="1:56" s="27" customFormat="1" ht="15" customHeight="1" x14ac:dyDescent="0.25">
      <c r="A169" s="76"/>
      <c r="B169" s="27" t="s">
        <v>66</v>
      </c>
      <c r="E169" s="31"/>
      <c r="F169" s="32"/>
      <c r="G169" s="27">
        <v>5000</v>
      </c>
      <c r="H169" s="27">
        <v>5199</v>
      </c>
      <c r="I169" s="35" t="s">
        <v>634</v>
      </c>
      <c r="J169" s="35" t="s">
        <v>451</v>
      </c>
      <c r="K169" s="35" t="s">
        <v>78</v>
      </c>
      <c r="L169" s="132">
        <v>73.563616993520895</v>
      </c>
      <c r="M169" s="27">
        <v>16</v>
      </c>
      <c r="N169" s="27" t="s">
        <v>69</v>
      </c>
      <c r="AB169" s="33"/>
      <c r="AF169" s="36">
        <v>71290.7</v>
      </c>
      <c r="AG169" s="36"/>
      <c r="AH169" s="32"/>
      <c r="AJ169" s="33"/>
      <c r="AK169" s="36"/>
      <c r="AL169" s="36"/>
      <c r="AN169" s="36"/>
      <c r="AO169" s="36"/>
      <c r="AQ169" s="36"/>
      <c r="AR169" s="36"/>
      <c r="AT169" s="36"/>
      <c r="AU169" s="36"/>
      <c r="AY169" s="86"/>
      <c r="AZ169" s="38">
        <v>2299.6811160766802</v>
      </c>
      <c r="BA169" s="33">
        <v>20.000164230798678</v>
      </c>
      <c r="BB169" s="38">
        <v>45994</v>
      </c>
      <c r="BC169" s="82">
        <f t="shared" ref="BC169:BC190" si="6">BB169/(5280*11.67)</f>
        <v>0.74644257484874454</v>
      </c>
      <c r="BD169" s="29"/>
    </row>
    <row r="170" spans="1:56" s="27" customFormat="1" ht="15" customHeight="1" x14ac:dyDescent="0.25">
      <c r="A170" s="76"/>
      <c r="B170" s="27" t="s">
        <v>66</v>
      </c>
      <c r="G170" s="27">
        <v>6600</v>
      </c>
      <c r="H170" s="27">
        <v>6703</v>
      </c>
      <c r="I170" s="35" t="s">
        <v>635</v>
      </c>
      <c r="J170" s="35" t="s">
        <v>634</v>
      </c>
      <c r="K170" s="35" t="s">
        <v>636</v>
      </c>
      <c r="L170" s="132">
        <v>58.453028107794843</v>
      </c>
      <c r="M170" s="27">
        <v>16</v>
      </c>
      <c r="N170" s="27" t="s">
        <v>69</v>
      </c>
      <c r="AF170" s="36">
        <v>26745.25</v>
      </c>
      <c r="AJ170" s="33"/>
      <c r="AK170" s="36"/>
      <c r="AL170" s="36"/>
      <c r="AN170" s="36"/>
      <c r="AO170" s="36"/>
      <c r="AY170" s="79"/>
      <c r="AZ170" s="27">
        <v>915.07190170774993</v>
      </c>
      <c r="BA170" s="27">
        <v>18.856441737308199</v>
      </c>
      <c r="BB170" s="38">
        <v>17255</v>
      </c>
      <c r="BC170" s="82">
        <f t="shared" si="6"/>
        <v>0.2800336267559918</v>
      </c>
      <c r="BD170" s="29"/>
    </row>
    <row r="171" spans="1:56" s="27" customFormat="1" ht="15" customHeight="1" x14ac:dyDescent="0.25">
      <c r="A171" s="76"/>
      <c r="B171" s="27" t="s">
        <v>74</v>
      </c>
      <c r="F171" s="32"/>
      <c r="G171" s="32">
        <v>7500</v>
      </c>
      <c r="H171" s="32">
        <v>7999</v>
      </c>
      <c r="I171" s="35" t="s">
        <v>371</v>
      </c>
      <c r="J171" s="35" t="s">
        <v>637</v>
      </c>
      <c r="K171" s="35" t="s">
        <v>638</v>
      </c>
      <c r="L171" s="121">
        <v>77.753009554689385</v>
      </c>
      <c r="M171" s="27">
        <v>16</v>
      </c>
      <c r="N171" s="27" t="s">
        <v>121</v>
      </c>
      <c r="AF171" s="36">
        <v>95670.299999999988</v>
      </c>
      <c r="AG171" s="36"/>
      <c r="AH171" s="32"/>
      <c r="AJ171" s="33"/>
      <c r="AK171" s="36"/>
      <c r="AL171" s="36"/>
      <c r="AN171" s="36"/>
      <c r="AO171" s="36"/>
      <c r="AQ171" s="36"/>
      <c r="AR171" s="36"/>
      <c r="AT171" s="36"/>
      <c r="AU171" s="36"/>
      <c r="AY171" s="79"/>
      <c r="AZ171" s="27">
        <v>2959.468478521102</v>
      </c>
      <c r="BA171" s="27">
        <v>19.592031616763364</v>
      </c>
      <c r="BB171" s="38">
        <v>57982</v>
      </c>
      <c r="BC171" s="82">
        <f t="shared" si="6"/>
        <v>0.94099737737269873</v>
      </c>
      <c r="BD171" s="29"/>
    </row>
    <row r="172" spans="1:56" s="27" customFormat="1" ht="15" customHeight="1" x14ac:dyDescent="0.25">
      <c r="A172" s="76"/>
      <c r="B172" s="27" t="s">
        <v>66</v>
      </c>
      <c r="D172" s="27" t="s">
        <v>426</v>
      </c>
      <c r="E172" s="31"/>
      <c r="F172" s="32"/>
      <c r="G172" s="121">
        <v>10500</v>
      </c>
      <c r="H172" s="121">
        <v>10599</v>
      </c>
      <c r="I172" s="155" t="s">
        <v>297</v>
      </c>
      <c r="J172" s="128" t="s">
        <v>78</v>
      </c>
      <c r="K172" s="128" t="s">
        <v>298</v>
      </c>
      <c r="L172" s="121">
        <v>59</v>
      </c>
      <c r="M172" s="126">
        <v>17</v>
      </c>
      <c r="N172" s="126" t="s">
        <v>69</v>
      </c>
      <c r="AB172" s="33">
        <v>0</v>
      </c>
      <c r="AF172" s="127">
        <v>30665.200000000001</v>
      </c>
      <c r="AG172" s="36"/>
      <c r="AH172" s="32"/>
      <c r="AJ172" s="33"/>
      <c r="AK172" s="36"/>
      <c r="AL172" s="36"/>
      <c r="AN172" s="36"/>
      <c r="AO172" s="36"/>
      <c r="AQ172" s="36"/>
      <c r="AR172" s="36"/>
      <c r="AT172" s="36"/>
      <c r="AU172" s="36"/>
      <c r="AY172" s="109" t="s">
        <v>453</v>
      </c>
      <c r="AZ172" s="129">
        <v>581.86934333212503</v>
      </c>
      <c r="BA172" s="121">
        <v>34</v>
      </c>
      <c r="BB172" s="130">
        <v>19784</v>
      </c>
      <c r="BC172" s="82">
        <f t="shared" si="6"/>
        <v>0.32107709485601515</v>
      </c>
      <c r="BD172" s="29"/>
    </row>
    <row r="173" spans="1:56" s="27" customFormat="1" ht="15" customHeight="1" x14ac:dyDescent="0.25">
      <c r="A173" s="76"/>
      <c r="B173" s="27" t="s">
        <v>66</v>
      </c>
      <c r="D173" s="27" t="s">
        <v>426</v>
      </c>
      <c r="E173" s="31"/>
      <c r="F173" s="32"/>
      <c r="G173" s="121">
        <v>4100</v>
      </c>
      <c r="H173" s="121">
        <v>4399</v>
      </c>
      <c r="I173" s="155" t="s">
        <v>298</v>
      </c>
      <c r="J173" s="128" t="s">
        <v>78</v>
      </c>
      <c r="K173" s="128" t="s">
        <v>299</v>
      </c>
      <c r="L173" s="121">
        <v>58.915724710258978</v>
      </c>
      <c r="M173" s="126">
        <v>17</v>
      </c>
      <c r="N173" s="126" t="s">
        <v>69</v>
      </c>
      <c r="AB173" s="33">
        <v>2</v>
      </c>
      <c r="AF173" s="127">
        <v>43331.8</v>
      </c>
      <c r="AG173" s="36"/>
      <c r="AH173" s="32"/>
      <c r="AJ173" s="33"/>
      <c r="AK173" s="36"/>
      <c r="AL173" s="36"/>
      <c r="AN173" s="36"/>
      <c r="AO173" s="36"/>
      <c r="AQ173" s="36"/>
      <c r="AR173" s="36"/>
      <c r="AT173" s="36"/>
      <c r="AU173" s="36"/>
      <c r="AY173" s="109" t="s">
        <v>453</v>
      </c>
      <c r="AZ173" s="129">
        <v>1188.8878066785098</v>
      </c>
      <c r="BA173" s="121">
        <v>23.514413927839747</v>
      </c>
      <c r="BB173" s="130">
        <v>27956</v>
      </c>
      <c r="BC173" s="82">
        <f t="shared" si="6"/>
        <v>0.45370153981979178</v>
      </c>
      <c r="BD173" s="29"/>
    </row>
    <row r="174" spans="1:56" s="27" customFormat="1" ht="15" customHeight="1" x14ac:dyDescent="0.25">
      <c r="A174" s="76"/>
      <c r="B174" s="27" t="s">
        <v>66</v>
      </c>
      <c r="D174" s="27" t="s">
        <v>426</v>
      </c>
      <c r="E174" s="31"/>
      <c r="F174" s="32"/>
      <c r="G174" s="121">
        <v>3700</v>
      </c>
      <c r="H174" s="121">
        <v>3799</v>
      </c>
      <c r="I174" s="155" t="s">
        <v>300</v>
      </c>
      <c r="J174" s="128" t="s">
        <v>299</v>
      </c>
      <c r="K174" s="128" t="s">
        <v>299</v>
      </c>
      <c r="L174" s="121">
        <v>51</v>
      </c>
      <c r="M174" s="126">
        <v>17</v>
      </c>
      <c r="N174" s="126" t="s">
        <v>69</v>
      </c>
      <c r="Q174" s="33"/>
      <c r="R174" s="33"/>
      <c r="S174" s="28"/>
      <c r="T174" s="33"/>
      <c r="V174" s="33"/>
      <c r="W174" s="36"/>
      <c r="X174" s="36"/>
      <c r="Y174" s="36"/>
      <c r="Z174" s="36"/>
      <c r="AA174" s="36"/>
      <c r="AB174" s="27">
        <v>4</v>
      </c>
      <c r="AC174" s="36"/>
      <c r="AD174" s="36"/>
      <c r="AF174" s="127">
        <v>47671.8</v>
      </c>
      <c r="AG174" s="36"/>
      <c r="AH174" s="32"/>
      <c r="AJ174" s="33"/>
      <c r="AK174" s="36"/>
      <c r="AL174" s="36"/>
      <c r="AN174" s="36"/>
      <c r="AO174" s="36"/>
      <c r="AQ174" s="36"/>
      <c r="AR174" s="36"/>
      <c r="AT174" s="36"/>
      <c r="AU174" s="36"/>
      <c r="AY174" s="109" t="s">
        <v>453</v>
      </c>
      <c r="AZ174" s="129">
        <v>1281.5067496377101</v>
      </c>
      <c r="BA174" s="121">
        <v>24</v>
      </c>
      <c r="BB174" s="130">
        <v>30756</v>
      </c>
      <c r="BC174" s="82">
        <f t="shared" si="6"/>
        <v>0.49914310197086548</v>
      </c>
      <c r="BD174" s="29"/>
    </row>
    <row r="175" spans="1:56" s="27" customFormat="1" ht="15" customHeight="1" x14ac:dyDescent="0.25">
      <c r="A175" s="76"/>
      <c r="B175" s="27" t="s">
        <v>66</v>
      </c>
      <c r="D175" s="27" t="s">
        <v>426</v>
      </c>
      <c r="E175" s="31"/>
      <c r="F175" s="32"/>
      <c r="G175" s="121">
        <v>11006</v>
      </c>
      <c r="H175" s="121">
        <v>11199</v>
      </c>
      <c r="I175" s="155" t="s">
        <v>301</v>
      </c>
      <c r="J175" s="128" t="s">
        <v>302</v>
      </c>
      <c r="K175" s="128" t="s">
        <v>303</v>
      </c>
      <c r="L175" s="121">
        <v>61.288399604268847</v>
      </c>
      <c r="M175" s="126">
        <v>17</v>
      </c>
      <c r="N175" s="126" t="s">
        <v>69</v>
      </c>
      <c r="AB175" s="27">
        <v>5</v>
      </c>
      <c r="AF175" s="127">
        <v>73635.850000000006</v>
      </c>
      <c r="AH175" s="32"/>
      <c r="AJ175" s="33"/>
      <c r="AK175" s="36"/>
      <c r="AL175" s="36"/>
      <c r="AM175" s="85"/>
      <c r="AN175" s="36"/>
      <c r="AO175" s="36"/>
      <c r="AQ175" s="36"/>
      <c r="AR175" s="36"/>
      <c r="AT175" s="36"/>
      <c r="AU175" s="36"/>
      <c r="AY175" s="109" t="s">
        <v>453</v>
      </c>
      <c r="AZ175" s="129">
        <v>2077.0469666851009</v>
      </c>
      <c r="BA175" s="121">
        <v>22.872376389167368</v>
      </c>
      <c r="BB175" s="130">
        <v>47507</v>
      </c>
      <c r="BC175" s="82">
        <f t="shared" si="6"/>
        <v>0.77099724753966403</v>
      </c>
      <c r="BD175" s="29"/>
    </row>
    <row r="176" spans="1:56" s="27" customFormat="1" ht="15" customHeight="1" x14ac:dyDescent="0.25">
      <c r="A176" s="76"/>
      <c r="B176" s="27" t="s">
        <v>66</v>
      </c>
      <c r="D176" s="27" t="s">
        <v>426</v>
      </c>
      <c r="E176" s="31"/>
      <c r="F176" s="32"/>
      <c r="G176" s="121">
        <v>4500</v>
      </c>
      <c r="H176" s="121">
        <v>4599</v>
      </c>
      <c r="I176" s="155" t="s">
        <v>304</v>
      </c>
      <c r="J176" s="128" t="s">
        <v>301</v>
      </c>
      <c r="K176" s="128" t="s">
        <v>78</v>
      </c>
      <c r="L176" s="121">
        <v>66</v>
      </c>
      <c r="M176" s="126">
        <v>17</v>
      </c>
      <c r="N176" s="126" t="s">
        <v>69</v>
      </c>
      <c r="Q176" s="33"/>
      <c r="R176" s="33"/>
      <c r="S176" s="28"/>
      <c r="T176" s="33"/>
      <c r="V176" s="33"/>
      <c r="W176" s="36"/>
      <c r="X176" s="36"/>
      <c r="Y176" s="36"/>
      <c r="Z176" s="36"/>
      <c r="AA176" s="36"/>
      <c r="AB176" s="27">
        <v>2</v>
      </c>
      <c r="AC176" s="36"/>
      <c r="AD176" s="36"/>
      <c r="AF176" s="127">
        <v>15304.7</v>
      </c>
      <c r="AG176" s="36"/>
      <c r="AH176" s="32"/>
      <c r="AJ176" s="33"/>
      <c r="AK176" s="36"/>
      <c r="AL176" s="36"/>
      <c r="AN176" s="36"/>
      <c r="AO176" s="36"/>
      <c r="AQ176" s="36"/>
      <c r="AR176" s="36"/>
      <c r="AT176" s="36"/>
      <c r="AU176" s="36"/>
      <c r="AY176" s="109" t="s">
        <v>453</v>
      </c>
      <c r="AZ176" s="129">
        <v>411.40914710868702</v>
      </c>
      <c r="BA176" s="121">
        <v>24</v>
      </c>
      <c r="BB176" s="130">
        <v>9874</v>
      </c>
      <c r="BC176" s="82">
        <f t="shared" si="6"/>
        <v>0.16024642309989354</v>
      </c>
      <c r="BD176" s="29"/>
    </row>
    <row r="177" spans="1:56" s="27" customFormat="1" ht="15" customHeight="1" x14ac:dyDescent="0.25">
      <c r="A177" s="76"/>
      <c r="B177" s="27" t="s">
        <v>66</v>
      </c>
      <c r="D177" s="27" t="s">
        <v>426</v>
      </c>
      <c r="E177" s="31"/>
      <c r="F177" s="32"/>
      <c r="G177" s="121">
        <v>10700</v>
      </c>
      <c r="H177" s="121">
        <v>10712</v>
      </c>
      <c r="I177" s="155" t="s">
        <v>303</v>
      </c>
      <c r="J177" s="128" t="s">
        <v>305</v>
      </c>
      <c r="K177" s="128" t="s">
        <v>301</v>
      </c>
      <c r="L177" s="121">
        <v>52</v>
      </c>
      <c r="M177" s="126">
        <v>17</v>
      </c>
      <c r="N177" s="126" t="s">
        <v>69</v>
      </c>
      <c r="AB177" s="33">
        <v>3</v>
      </c>
      <c r="AF177" s="127">
        <v>26463.15</v>
      </c>
      <c r="AG177" s="36"/>
      <c r="AH177" s="32"/>
      <c r="AJ177" s="33"/>
      <c r="AK177" s="36"/>
      <c r="AL177" s="36"/>
      <c r="AN177" s="36"/>
      <c r="AO177" s="36"/>
      <c r="AQ177" s="36"/>
      <c r="AR177" s="36"/>
      <c r="AT177" s="36"/>
      <c r="AU177" s="36"/>
      <c r="AY177" s="109" t="s">
        <v>453</v>
      </c>
      <c r="AZ177" s="129">
        <v>656.65349788515402</v>
      </c>
      <c r="BA177" s="121">
        <v>26</v>
      </c>
      <c r="BB177" s="130">
        <v>17073</v>
      </c>
      <c r="BC177" s="82">
        <f t="shared" si="6"/>
        <v>0.27707992521617203</v>
      </c>
      <c r="BD177" s="29"/>
    </row>
    <row r="178" spans="1:56" s="27" customFormat="1" ht="15" customHeight="1" x14ac:dyDescent="0.25">
      <c r="A178" s="76"/>
      <c r="B178" s="27" t="s">
        <v>66</v>
      </c>
      <c r="E178" s="31"/>
      <c r="F178" s="32"/>
      <c r="G178" s="27">
        <v>13600</v>
      </c>
      <c r="H178" s="27">
        <v>13699</v>
      </c>
      <c r="I178" s="35" t="s">
        <v>639</v>
      </c>
      <c r="J178" s="35" t="s">
        <v>640</v>
      </c>
      <c r="K178" s="35" t="s">
        <v>78</v>
      </c>
      <c r="L178" s="132">
        <v>67</v>
      </c>
      <c r="M178" s="27">
        <v>17</v>
      </c>
      <c r="N178" s="27" t="s">
        <v>69</v>
      </c>
      <c r="AB178" s="33"/>
      <c r="AF178" s="36">
        <v>11609.5</v>
      </c>
      <c r="AH178" s="32"/>
      <c r="AJ178" s="33"/>
      <c r="AK178" s="36"/>
      <c r="AL178" s="36"/>
      <c r="AN178" s="36"/>
      <c r="AO178" s="36"/>
      <c r="AQ178" s="36"/>
      <c r="AR178" s="36"/>
      <c r="AT178" s="36"/>
      <c r="AU178" s="36"/>
      <c r="AY178" s="86"/>
      <c r="AZ178" s="37">
        <v>312.07616528398398</v>
      </c>
      <c r="BA178" s="37">
        <v>24</v>
      </c>
      <c r="BB178" s="38">
        <v>7490</v>
      </c>
      <c r="BC178" s="82">
        <f t="shared" si="6"/>
        <v>0.1215561787541222</v>
      </c>
      <c r="BD178" s="29"/>
    </row>
    <row r="179" spans="1:56" s="27" customFormat="1" ht="15" customHeight="1" x14ac:dyDescent="0.25">
      <c r="A179" s="76"/>
      <c r="B179" s="27" t="s">
        <v>66</v>
      </c>
      <c r="E179" s="31"/>
      <c r="F179" s="32"/>
      <c r="G179" s="27">
        <v>3400</v>
      </c>
      <c r="H179" s="27">
        <v>3599</v>
      </c>
      <c r="I179" s="35" t="s">
        <v>640</v>
      </c>
      <c r="J179" s="35" t="s">
        <v>641</v>
      </c>
      <c r="K179" s="35" t="s">
        <v>642</v>
      </c>
      <c r="L179" s="132">
        <v>59.894285039809432</v>
      </c>
      <c r="M179" s="27">
        <v>17</v>
      </c>
      <c r="N179" s="27" t="s">
        <v>69</v>
      </c>
      <c r="AB179" s="33"/>
      <c r="AF179" s="36">
        <v>72225.350000000006</v>
      </c>
      <c r="AH179" s="32"/>
      <c r="AJ179" s="33"/>
      <c r="AK179" s="36"/>
      <c r="AL179" s="36"/>
      <c r="AN179" s="36"/>
      <c r="AO179" s="36"/>
      <c r="AQ179" s="36"/>
      <c r="AR179" s="36"/>
      <c r="AT179" s="36"/>
      <c r="AU179" s="36"/>
      <c r="AY179" s="86"/>
      <c r="AZ179" s="37">
        <v>2053.5540883169829</v>
      </c>
      <c r="BA179" s="37">
        <v>22.690904644342329</v>
      </c>
      <c r="BB179" s="38">
        <v>46597</v>
      </c>
      <c r="BC179" s="82">
        <f t="shared" si="6"/>
        <v>0.75622873984056505</v>
      </c>
      <c r="BD179" s="29"/>
    </row>
    <row r="180" spans="1:56" s="27" customFormat="1" ht="15" customHeight="1" x14ac:dyDescent="0.25">
      <c r="A180" s="76"/>
      <c r="B180" s="27" t="s">
        <v>66</v>
      </c>
      <c r="E180" s="31"/>
      <c r="F180" s="32"/>
      <c r="G180" s="27">
        <v>13400</v>
      </c>
      <c r="H180" s="27">
        <v>13499</v>
      </c>
      <c r="I180" s="35" t="s">
        <v>643</v>
      </c>
      <c r="J180" s="35" t="s">
        <v>78</v>
      </c>
      <c r="K180" s="35" t="s">
        <v>640</v>
      </c>
      <c r="L180" s="132">
        <v>70</v>
      </c>
      <c r="M180" s="27">
        <v>17</v>
      </c>
      <c r="N180" s="27" t="s">
        <v>69</v>
      </c>
      <c r="AB180" s="33"/>
      <c r="AF180" s="36">
        <v>6300.75</v>
      </c>
      <c r="AH180" s="32"/>
      <c r="AJ180" s="33"/>
      <c r="AK180" s="36"/>
      <c r="AL180" s="36"/>
      <c r="AN180" s="36"/>
      <c r="AO180" s="36"/>
      <c r="AQ180" s="36"/>
      <c r="AR180" s="36"/>
      <c r="AT180" s="36"/>
      <c r="AU180" s="36"/>
      <c r="AY180" s="86"/>
      <c r="AZ180" s="38">
        <v>169.38103996987499</v>
      </c>
      <c r="BA180" s="33">
        <v>24</v>
      </c>
      <c r="BB180" s="38">
        <v>4065</v>
      </c>
      <c r="BC180" s="82">
        <f t="shared" si="6"/>
        <v>6.5971410765755245E-2</v>
      </c>
      <c r="BD180" s="29"/>
    </row>
    <row r="181" spans="1:56" s="27" customFormat="1" ht="15" customHeight="1" x14ac:dyDescent="0.25">
      <c r="A181" s="76"/>
      <c r="B181" s="27" t="s">
        <v>66</v>
      </c>
      <c r="D181" s="31"/>
      <c r="E181" s="31"/>
      <c r="F181" s="42"/>
      <c r="G181" s="27">
        <v>13500</v>
      </c>
      <c r="H181" s="27">
        <v>13599</v>
      </c>
      <c r="I181" s="35" t="s">
        <v>644</v>
      </c>
      <c r="J181" s="35" t="s">
        <v>640</v>
      </c>
      <c r="K181" s="35" t="s">
        <v>78</v>
      </c>
      <c r="L181" s="132">
        <v>66</v>
      </c>
      <c r="M181" s="27">
        <v>17</v>
      </c>
      <c r="N181" s="27" t="s">
        <v>69</v>
      </c>
      <c r="AB181" s="53"/>
      <c r="AF181" s="36">
        <v>15921.6</v>
      </c>
      <c r="AG181" s="36"/>
      <c r="AH181" s="42"/>
      <c r="AJ181" s="33"/>
      <c r="AK181" s="36"/>
      <c r="AL181" s="36"/>
      <c r="AN181" s="36"/>
      <c r="AO181" s="36"/>
      <c r="AQ181" s="36"/>
      <c r="AR181" s="36"/>
      <c r="AT181" s="36"/>
      <c r="AU181" s="36"/>
      <c r="AY181" s="79"/>
      <c r="AZ181" s="38">
        <v>428.01268100398698</v>
      </c>
      <c r="BA181" s="38">
        <v>24</v>
      </c>
      <c r="BB181" s="38">
        <v>10272</v>
      </c>
      <c r="BC181" s="82">
        <f t="shared" si="6"/>
        <v>0.16670561657708188</v>
      </c>
      <c r="BD181" s="29"/>
    </row>
    <row r="182" spans="1:56" s="27" customFormat="1" ht="15" customHeight="1" x14ac:dyDescent="0.25">
      <c r="A182" s="76"/>
      <c r="B182" s="27" t="s">
        <v>66</v>
      </c>
      <c r="E182" s="31"/>
      <c r="F182" s="42"/>
      <c r="G182" s="27">
        <v>600</v>
      </c>
      <c r="H182" s="27">
        <v>609</v>
      </c>
      <c r="I182" s="35" t="s">
        <v>196</v>
      </c>
      <c r="J182" s="35" t="s">
        <v>372</v>
      </c>
      <c r="K182" s="35" t="s">
        <v>645</v>
      </c>
      <c r="L182" s="132">
        <v>87</v>
      </c>
      <c r="M182" s="27">
        <v>18</v>
      </c>
      <c r="N182" s="27" t="s">
        <v>69</v>
      </c>
      <c r="AB182" s="53"/>
      <c r="AF182" s="36">
        <v>19729.95</v>
      </c>
      <c r="AG182" s="36"/>
      <c r="AH182" s="42"/>
      <c r="AJ182" s="33"/>
      <c r="AK182" s="36"/>
      <c r="AL182" s="36"/>
      <c r="AN182" s="36"/>
      <c r="AO182" s="36"/>
      <c r="AQ182" s="36"/>
      <c r="AR182" s="36"/>
      <c r="AT182" s="36"/>
      <c r="AU182" s="36"/>
      <c r="AY182" s="79"/>
      <c r="AZ182" s="38">
        <v>303</v>
      </c>
      <c r="BA182" s="38">
        <v>42</v>
      </c>
      <c r="BB182" s="38">
        <v>12729</v>
      </c>
      <c r="BC182" s="82">
        <f t="shared" si="6"/>
        <v>0.20658058736464907</v>
      </c>
      <c r="BD182" s="29"/>
    </row>
    <row r="183" spans="1:56" s="27" customFormat="1" ht="15" customHeight="1" x14ac:dyDescent="0.25">
      <c r="A183" s="76"/>
      <c r="B183" s="27" t="s">
        <v>66</v>
      </c>
      <c r="D183" s="31"/>
      <c r="E183" s="31"/>
      <c r="F183" s="42"/>
      <c r="G183" s="27">
        <v>600</v>
      </c>
      <c r="H183" s="27">
        <v>799</v>
      </c>
      <c r="I183" s="35" t="s">
        <v>645</v>
      </c>
      <c r="J183" s="35" t="s">
        <v>196</v>
      </c>
      <c r="K183" s="35" t="s">
        <v>646</v>
      </c>
      <c r="L183" s="132">
        <v>72.703711065050115</v>
      </c>
      <c r="M183" s="27">
        <v>18</v>
      </c>
      <c r="N183" s="27" t="s">
        <v>69</v>
      </c>
      <c r="AB183" s="53"/>
      <c r="AF183" s="36">
        <v>54589.450000000004</v>
      </c>
      <c r="AG183" s="36"/>
      <c r="AH183" s="42"/>
      <c r="AJ183" s="33"/>
      <c r="AK183" s="36"/>
      <c r="AL183" s="36"/>
      <c r="AN183" s="36"/>
      <c r="AO183" s="36"/>
      <c r="AQ183" s="36"/>
      <c r="AR183" s="36"/>
      <c r="AT183" s="36"/>
      <c r="AU183" s="36"/>
      <c r="AY183" s="79"/>
      <c r="AZ183" s="38">
        <v>1565.7643423398831</v>
      </c>
      <c r="BA183" s="38">
        <v>22.493167744111872</v>
      </c>
      <c r="BB183" s="38">
        <v>35219</v>
      </c>
      <c r="BC183" s="82">
        <f t="shared" si="6"/>
        <v>0.5715737062138091</v>
      </c>
      <c r="BD183" s="29"/>
    </row>
    <row r="184" spans="1:56" s="27" customFormat="1" ht="15" customHeight="1" x14ac:dyDescent="0.25">
      <c r="A184" s="76"/>
      <c r="B184" s="27" t="s">
        <v>66</v>
      </c>
      <c r="D184" s="31"/>
      <c r="E184" s="31"/>
      <c r="F184" s="42"/>
      <c r="G184" s="27">
        <v>1</v>
      </c>
      <c r="H184" s="27">
        <v>99</v>
      </c>
      <c r="I184" s="35" t="s">
        <v>647</v>
      </c>
      <c r="J184" s="35" t="s">
        <v>105</v>
      </c>
      <c r="K184" s="35" t="s">
        <v>78</v>
      </c>
      <c r="L184" s="132">
        <v>63.172917703479165</v>
      </c>
      <c r="M184" s="27">
        <v>18</v>
      </c>
      <c r="N184" s="27" t="s">
        <v>69</v>
      </c>
      <c r="AB184" s="53"/>
      <c r="AF184" s="36">
        <v>102778.95</v>
      </c>
      <c r="AG184" s="36"/>
      <c r="AH184" s="42"/>
      <c r="AJ184" s="33"/>
      <c r="AK184" s="36"/>
      <c r="AL184" s="36"/>
      <c r="AN184" s="36"/>
      <c r="AO184" s="36"/>
      <c r="AQ184" s="36"/>
      <c r="AR184" s="36"/>
      <c r="AT184" s="36"/>
      <c r="AU184" s="36"/>
      <c r="AY184" s="79"/>
      <c r="AZ184" s="38">
        <v>2762.8307443654749</v>
      </c>
      <c r="BA184" s="38">
        <v>24.00038443731335</v>
      </c>
      <c r="BB184" s="38">
        <v>66309</v>
      </c>
      <c r="BC184" s="82">
        <f t="shared" si="6"/>
        <v>1.0761373373841241</v>
      </c>
      <c r="BD184" s="29"/>
    </row>
    <row r="185" spans="1:56" s="27" customFormat="1" ht="15" customHeight="1" x14ac:dyDescent="0.25">
      <c r="A185" s="76"/>
      <c r="B185" s="27" t="s">
        <v>66</v>
      </c>
      <c r="D185" s="31"/>
      <c r="E185" s="31"/>
      <c r="F185" s="42"/>
      <c r="G185" s="27">
        <v>600</v>
      </c>
      <c r="H185" s="27">
        <v>602</v>
      </c>
      <c r="I185" s="35" t="s">
        <v>372</v>
      </c>
      <c r="J185" s="35" t="s">
        <v>648</v>
      </c>
      <c r="K185" s="35" t="s">
        <v>196</v>
      </c>
      <c r="L185" s="132">
        <v>46</v>
      </c>
      <c r="M185" s="27">
        <v>18</v>
      </c>
      <c r="N185" s="27" t="s">
        <v>69</v>
      </c>
      <c r="AB185" s="53"/>
      <c r="AF185" s="36">
        <v>11657.550000000001</v>
      </c>
      <c r="AG185" s="36"/>
      <c r="AH185" s="42"/>
      <c r="AJ185" s="33"/>
      <c r="AK185" s="36"/>
      <c r="AL185" s="36"/>
      <c r="AN185" s="36"/>
      <c r="AO185" s="36"/>
      <c r="AQ185" s="36"/>
      <c r="AR185" s="36"/>
      <c r="AT185" s="36"/>
      <c r="AU185" s="36"/>
      <c r="AY185" s="79"/>
      <c r="AZ185" s="38">
        <v>341.85955112181</v>
      </c>
      <c r="BA185" s="38">
        <v>22</v>
      </c>
      <c r="BB185" s="38">
        <v>7521</v>
      </c>
      <c r="BC185" s="82">
        <f t="shared" si="6"/>
        <v>0.12205928176365195</v>
      </c>
      <c r="BD185" s="29"/>
    </row>
    <row r="186" spans="1:56" s="27" customFormat="1" ht="15" customHeight="1" x14ac:dyDescent="0.25">
      <c r="A186" s="76"/>
      <c r="B186" s="27" t="s">
        <v>66</v>
      </c>
      <c r="D186" s="31"/>
      <c r="E186" s="31"/>
      <c r="F186" s="42"/>
      <c r="G186" s="27">
        <v>9900</v>
      </c>
      <c r="H186" s="27">
        <v>9999</v>
      </c>
      <c r="I186" s="35" t="s">
        <v>649</v>
      </c>
      <c r="J186" s="35" t="s">
        <v>78</v>
      </c>
      <c r="K186" s="35" t="s">
        <v>196</v>
      </c>
      <c r="L186" s="132">
        <v>49</v>
      </c>
      <c r="M186" s="27">
        <v>18</v>
      </c>
      <c r="N186" s="27" t="s">
        <v>69</v>
      </c>
      <c r="AB186" s="53"/>
      <c r="AF186" s="36">
        <v>30590.799999999999</v>
      </c>
      <c r="AG186" s="36"/>
      <c r="AH186" s="42"/>
      <c r="AJ186" s="33"/>
      <c r="AK186" s="36"/>
      <c r="AL186" s="36"/>
      <c r="AN186" s="36"/>
      <c r="AO186" s="36"/>
      <c r="AQ186" s="36"/>
      <c r="AR186" s="36"/>
      <c r="AT186" s="36"/>
      <c r="AU186" s="36"/>
      <c r="AY186" s="79"/>
      <c r="AZ186" s="38">
        <v>939.80920381417104</v>
      </c>
      <c r="BA186" s="38">
        <v>21</v>
      </c>
      <c r="BB186" s="38">
        <v>19736</v>
      </c>
      <c r="BC186" s="82">
        <f t="shared" si="6"/>
        <v>0.32029809664771103</v>
      </c>
      <c r="BD186" s="29"/>
    </row>
    <row r="187" spans="1:56" s="27" customFormat="1" ht="15" customHeight="1" x14ac:dyDescent="0.25">
      <c r="A187" s="76"/>
      <c r="B187" s="27" t="s">
        <v>66</v>
      </c>
      <c r="F187" s="32"/>
      <c r="G187" s="32">
        <v>10600</v>
      </c>
      <c r="H187" s="32">
        <v>10999</v>
      </c>
      <c r="I187" s="35" t="s">
        <v>650</v>
      </c>
      <c r="J187" s="35" t="s">
        <v>651</v>
      </c>
      <c r="K187" s="35" t="s">
        <v>652</v>
      </c>
      <c r="L187" s="121">
        <v>61.709860042910307</v>
      </c>
      <c r="M187" s="27">
        <v>18</v>
      </c>
      <c r="N187" s="27" t="s">
        <v>71</v>
      </c>
      <c r="AF187" s="36">
        <v>56424.901499999993</v>
      </c>
      <c r="AG187" s="36"/>
      <c r="AH187" s="32"/>
      <c r="AJ187" s="33"/>
      <c r="AK187" s="36"/>
      <c r="AL187" s="36"/>
      <c r="AN187" s="36"/>
      <c r="AO187" s="36"/>
      <c r="AQ187" s="36"/>
      <c r="AR187" s="36"/>
      <c r="AT187" s="36"/>
      <c r="AU187" s="36"/>
      <c r="AY187" s="79"/>
      <c r="AZ187" s="27">
        <v>1554.405</v>
      </c>
      <c r="BA187" s="27">
        <v>22</v>
      </c>
      <c r="BB187" s="38">
        <v>34196.909999999996</v>
      </c>
      <c r="BC187" s="82">
        <f t="shared" si="6"/>
        <v>0.55498607540702649</v>
      </c>
      <c r="BD187" s="29"/>
    </row>
    <row r="188" spans="1:56" s="27" customFormat="1" ht="15" customHeight="1" x14ac:dyDescent="0.25">
      <c r="A188" s="76"/>
      <c r="B188" s="27" t="s">
        <v>66</v>
      </c>
      <c r="E188" s="31"/>
      <c r="F188" s="32"/>
      <c r="G188" s="27">
        <v>2100</v>
      </c>
      <c r="H188" s="27">
        <v>2199</v>
      </c>
      <c r="I188" s="35" t="s">
        <v>653</v>
      </c>
      <c r="J188" s="35" t="s">
        <v>654</v>
      </c>
      <c r="K188" s="35" t="s">
        <v>655</v>
      </c>
      <c r="L188" s="132">
        <v>28</v>
      </c>
      <c r="M188" s="27">
        <v>19</v>
      </c>
      <c r="N188" s="27" t="s">
        <v>69</v>
      </c>
      <c r="Q188" s="33"/>
      <c r="R188" s="33"/>
      <c r="S188" s="28"/>
      <c r="T188" s="33"/>
      <c r="V188" s="33"/>
      <c r="W188" s="36"/>
      <c r="X188" s="36"/>
      <c r="Y188" s="36"/>
      <c r="Z188" s="36"/>
      <c r="AA188" s="36"/>
      <c r="AC188" s="36"/>
      <c r="AD188" s="36"/>
      <c r="AF188" s="36">
        <v>205271.15</v>
      </c>
      <c r="AG188" s="36"/>
      <c r="AH188" s="32"/>
      <c r="AJ188" s="33"/>
      <c r="AK188" s="36"/>
      <c r="AL188" s="36"/>
      <c r="AN188" s="36"/>
      <c r="AO188" s="36"/>
      <c r="AQ188" s="36"/>
      <c r="AR188" s="36"/>
      <c r="AT188" s="36"/>
      <c r="AU188" s="36"/>
      <c r="AY188" s="86"/>
      <c r="AZ188" s="27">
        <v>1488.00632597194</v>
      </c>
      <c r="BA188" s="27">
        <v>89</v>
      </c>
      <c r="BB188" s="38">
        <v>132433</v>
      </c>
      <c r="BC188" s="82">
        <f t="shared" si="6"/>
        <v>2.1492722858404094</v>
      </c>
      <c r="BD188" s="29"/>
    </row>
    <row r="189" spans="1:56" s="27" customFormat="1" ht="15" customHeight="1" x14ac:dyDescent="0.25">
      <c r="A189" s="76"/>
      <c r="B189" s="99" t="s">
        <v>74</v>
      </c>
      <c r="C189" s="99"/>
      <c r="D189" s="27" t="s">
        <v>430</v>
      </c>
      <c r="E189" s="99"/>
      <c r="F189" s="99"/>
      <c r="G189" s="99"/>
      <c r="H189" s="99"/>
      <c r="I189" s="35" t="s">
        <v>214</v>
      </c>
      <c r="J189" s="102" t="s">
        <v>197</v>
      </c>
      <c r="K189" s="102" t="s">
        <v>186</v>
      </c>
      <c r="L189" s="99"/>
      <c r="M189" s="99">
        <v>19</v>
      </c>
      <c r="N189" s="99"/>
      <c r="O189" s="99"/>
      <c r="P189" s="99"/>
      <c r="Q189" s="99"/>
      <c r="R189" s="99"/>
      <c r="S189" s="99"/>
      <c r="T189" s="99"/>
      <c r="U189" s="99"/>
      <c r="V189" s="99"/>
      <c r="W189" s="99"/>
      <c r="X189" s="99"/>
      <c r="Y189" s="99"/>
      <c r="Z189" s="99"/>
      <c r="AA189" s="99"/>
      <c r="AB189" s="99"/>
      <c r="AC189" s="99"/>
      <c r="AD189" s="99"/>
      <c r="AE189" s="99"/>
      <c r="AF189" s="103">
        <v>12500</v>
      </c>
      <c r="AG189" s="103"/>
      <c r="AH189" s="99"/>
      <c r="AI189" s="99" t="s">
        <v>215</v>
      </c>
      <c r="AJ189" s="101" t="s">
        <v>198</v>
      </c>
      <c r="AK189" s="103">
        <v>12500</v>
      </c>
      <c r="AL189" s="103"/>
      <c r="AM189" s="101" t="s">
        <v>213</v>
      </c>
      <c r="AN189" s="103">
        <v>12500</v>
      </c>
      <c r="AO189" s="103"/>
      <c r="AP189" s="99"/>
      <c r="AQ189" s="99"/>
      <c r="AR189" s="99"/>
      <c r="AS189" s="99"/>
      <c r="AT189" s="99"/>
      <c r="AU189" s="99"/>
      <c r="AV189" s="99"/>
      <c r="AW189" s="99"/>
      <c r="AX189" s="99"/>
      <c r="AY189" s="109" t="s">
        <v>453</v>
      </c>
      <c r="AZ189" s="99"/>
      <c r="BA189" s="99"/>
      <c r="BB189" s="81">
        <v>12493</v>
      </c>
      <c r="BC189" s="82">
        <f t="shared" si="6"/>
        <v>0.20275051284048715</v>
      </c>
      <c r="BD189" s="29"/>
    </row>
    <row r="190" spans="1:56" s="27" customFormat="1" ht="15" customHeight="1" x14ac:dyDescent="0.25">
      <c r="A190" s="76"/>
      <c r="B190" s="27" t="s">
        <v>66</v>
      </c>
      <c r="D190" s="31"/>
      <c r="E190" s="31"/>
      <c r="F190" s="42"/>
      <c r="G190" s="27">
        <v>1100</v>
      </c>
      <c r="H190" s="27">
        <v>1599</v>
      </c>
      <c r="I190" s="35" t="s">
        <v>656</v>
      </c>
      <c r="J190" s="35" t="s">
        <v>657</v>
      </c>
      <c r="K190" s="35" t="s">
        <v>658</v>
      </c>
      <c r="L190" s="132">
        <v>41</v>
      </c>
      <c r="M190" s="27">
        <v>19</v>
      </c>
      <c r="N190" s="27" t="s">
        <v>69</v>
      </c>
      <c r="AB190" s="53"/>
      <c r="AF190" s="36">
        <v>99816.900000000009</v>
      </c>
      <c r="AH190" s="42"/>
      <c r="AJ190" s="33"/>
      <c r="AK190" s="36"/>
      <c r="AL190" s="36"/>
      <c r="AN190" s="36"/>
      <c r="AO190" s="36"/>
      <c r="AQ190" s="36"/>
      <c r="AR190" s="36"/>
      <c r="AT190" s="36"/>
      <c r="AU190" s="36"/>
      <c r="AY190" s="79"/>
      <c r="AZ190" s="38">
        <v>3136</v>
      </c>
      <c r="BA190" s="38">
        <v>21</v>
      </c>
      <c r="BB190" s="38">
        <v>64398</v>
      </c>
      <c r="BC190" s="82">
        <f t="shared" si="6"/>
        <v>1.0451234712160162</v>
      </c>
      <c r="BD190" s="29"/>
    </row>
    <row r="191" spans="1:56" s="27" customFormat="1" ht="15" customHeight="1" x14ac:dyDescent="0.25">
      <c r="A191" s="76"/>
      <c r="B191" s="27" t="s">
        <v>66</v>
      </c>
      <c r="D191" s="27" t="s">
        <v>430</v>
      </c>
      <c r="E191" s="31"/>
      <c r="F191" s="32"/>
      <c r="G191" s="148"/>
      <c r="H191" s="148"/>
      <c r="I191" s="147" t="s">
        <v>373</v>
      </c>
      <c r="J191" s="147"/>
      <c r="K191" s="147"/>
      <c r="L191" s="148"/>
      <c r="M191" s="149">
        <v>19</v>
      </c>
      <c r="N191" s="126" t="s">
        <v>69</v>
      </c>
      <c r="AB191" s="33"/>
      <c r="AF191" s="127">
        <v>15000</v>
      </c>
      <c r="AG191" s="36"/>
      <c r="AH191" s="32"/>
      <c r="AI191" s="27" t="s">
        <v>216</v>
      </c>
      <c r="AJ191" s="33" t="s">
        <v>370</v>
      </c>
      <c r="AK191" s="36">
        <v>15000</v>
      </c>
      <c r="AL191" s="36"/>
      <c r="AN191" s="36"/>
      <c r="AO191" s="36"/>
      <c r="AQ191" s="36"/>
      <c r="AR191" s="36"/>
      <c r="AT191" s="36"/>
      <c r="AU191" s="36"/>
      <c r="AY191" s="109" t="s">
        <v>453</v>
      </c>
      <c r="AZ191" s="129"/>
      <c r="BA191" s="121"/>
      <c r="BB191" s="130"/>
      <c r="BC191" s="82"/>
      <c r="BD191" s="29"/>
    </row>
    <row r="192" spans="1:56" s="27" customFormat="1" ht="15" customHeight="1" x14ac:dyDescent="0.25">
      <c r="A192" s="76"/>
      <c r="B192" s="27" t="s">
        <v>74</v>
      </c>
      <c r="F192" s="32"/>
      <c r="G192" s="32">
        <v>1300</v>
      </c>
      <c r="H192" s="32">
        <v>1999</v>
      </c>
      <c r="I192" s="35" t="s">
        <v>657</v>
      </c>
      <c r="J192" s="35" t="s">
        <v>658</v>
      </c>
      <c r="K192" s="35" t="s">
        <v>392</v>
      </c>
      <c r="L192" s="121">
        <v>70.636233828047253</v>
      </c>
      <c r="M192" s="27">
        <v>19</v>
      </c>
      <c r="N192" s="27" t="s">
        <v>71</v>
      </c>
      <c r="AF192" s="36">
        <v>190665.75</v>
      </c>
      <c r="AG192" s="36"/>
      <c r="AH192" s="32"/>
      <c r="AJ192" s="33"/>
      <c r="AK192" s="36"/>
      <c r="AL192" s="36"/>
      <c r="AN192" s="36"/>
      <c r="AO192" s="36"/>
      <c r="AQ192" s="36"/>
      <c r="AR192" s="36"/>
      <c r="AT192" s="36"/>
      <c r="AU192" s="36"/>
      <c r="AY192" s="79"/>
      <c r="AZ192" s="27">
        <v>4744.645884434156</v>
      </c>
      <c r="BA192" s="27">
        <v>24.354820742071254</v>
      </c>
      <c r="BB192" s="38">
        <v>115555</v>
      </c>
      <c r="BC192" s="82">
        <f>BB192/(5280*11.67)</f>
        <v>1.8753570408454727</v>
      </c>
      <c r="BD192" s="29"/>
    </row>
    <row r="193" spans="1:56" s="27" customFormat="1" ht="15" customHeight="1" x14ac:dyDescent="0.25">
      <c r="A193" s="76"/>
      <c r="B193" s="27" t="s">
        <v>66</v>
      </c>
      <c r="E193" s="31"/>
      <c r="F193" s="32"/>
      <c r="G193" s="121">
        <v>800</v>
      </c>
      <c r="H193" s="121">
        <v>848</v>
      </c>
      <c r="I193" s="147" t="s">
        <v>306</v>
      </c>
      <c r="J193" s="131" t="s">
        <v>307</v>
      </c>
      <c r="K193" s="131" t="s">
        <v>308</v>
      </c>
      <c r="L193" s="132">
        <v>61.778639831475914</v>
      </c>
      <c r="M193" s="133">
        <v>19</v>
      </c>
      <c r="N193" s="133" t="s">
        <v>71</v>
      </c>
      <c r="AB193" s="33">
        <v>3</v>
      </c>
      <c r="AE193" s="36"/>
      <c r="AF193" s="134">
        <v>34471.750500000002</v>
      </c>
      <c r="AG193" s="36"/>
      <c r="AH193" s="32"/>
      <c r="AJ193" s="33"/>
      <c r="AK193" s="36"/>
      <c r="AL193" s="36"/>
      <c r="AN193" s="36"/>
      <c r="AO193" s="36"/>
      <c r="AQ193" s="36"/>
      <c r="AR193" s="36"/>
      <c r="AT193" s="36"/>
      <c r="AU193" s="36"/>
      <c r="AY193" s="128" t="s">
        <v>309</v>
      </c>
      <c r="AZ193" s="135">
        <v>1160.665</v>
      </c>
      <c r="BA193" s="132">
        <v>18</v>
      </c>
      <c r="BB193" s="136">
        <v>20891.97</v>
      </c>
      <c r="BC193" s="82">
        <f>BB193/(5280*11.67)</f>
        <v>0.33905848329048843</v>
      </c>
      <c r="BD193" s="29"/>
    </row>
    <row r="194" spans="1:56" s="27" customFormat="1" ht="15" customHeight="1" x14ac:dyDescent="0.25">
      <c r="A194" s="76"/>
      <c r="B194" s="27" t="s">
        <v>66</v>
      </c>
      <c r="E194" s="31"/>
      <c r="F194" s="42"/>
      <c r="G194" s="27">
        <v>12300</v>
      </c>
      <c r="H194" s="27">
        <v>12499</v>
      </c>
      <c r="I194" s="79" t="s">
        <v>659</v>
      </c>
      <c r="J194" s="79" t="s">
        <v>656</v>
      </c>
      <c r="K194" s="79" t="s">
        <v>78</v>
      </c>
      <c r="L194" s="132">
        <v>41</v>
      </c>
      <c r="M194" s="27">
        <v>19</v>
      </c>
      <c r="N194" s="27" t="s">
        <v>69</v>
      </c>
      <c r="Q194" s="33"/>
      <c r="R194" s="33"/>
      <c r="S194" s="28"/>
      <c r="T194" s="33"/>
      <c r="V194" s="33"/>
      <c r="W194" s="36"/>
      <c r="X194" s="36"/>
      <c r="Y194" s="36"/>
      <c r="Z194" s="36"/>
      <c r="AA194" s="36"/>
      <c r="AC194" s="36"/>
      <c r="AD194" s="36"/>
      <c r="AF194" s="36" t="s">
        <v>145</v>
      </c>
      <c r="AG194" s="36"/>
      <c r="AH194" s="42"/>
      <c r="AJ194" s="33"/>
      <c r="AK194" s="36"/>
      <c r="AL194" s="36"/>
      <c r="AM194" s="56"/>
      <c r="AN194" s="65"/>
      <c r="AO194" s="65"/>
      <c r="AQ194" s="36"/>
      <c r="AR194" s="36"/>
      <c r="AT194" s="36"/>
      <c r="AU194" s="36"/>
      <c r="AW194" s="36"/>
      <c r="AX194" s="36"/>
      <c r="AY194" s="79"/>
      <c r="AZ194" s="27">
        <v>711</v>
      </c>
      <c r="BA194" s="27">
        <v>21</v>
      </c>
      <c r="BB194" s="38">
        <v>14643</v>
      </c>
      <c r="BC194" s="82">
        <f>BB194/(5280*11.67)</f>
        <v>0.23764314092077587</v>
      </c>
      <c r="BD194" s="29"/>
    </row>
    <row r="195" spans="1:56" s="27" customFormat="1" ht="15" customHeight="1" x14ac:dyDescent="0.25">
      <c r="A195" s="76"/>
      <c r="B195" s="27" t="s">
        <v>66</v>
      </c>
      <c r="D195" s="27" t="s">
        <v>430</v>
      </c>
      <c r="E195" s="31"/>
      <c r="F195" s="32"/>
      <c r="G195" s="148"/>
      <c r="H195" s="148"/>
      <c r="I195" s="147" t="s">
        <v>374</v>
      </c>
      <c r="J195" s="147"/>
      <c r="K195" s="147"/>
      <c r="L195" s="148"/>
      <c r="M195" s="149">
        <v>19</v>
      </c>
      <c r="N195" s="126"/>
      <c r="AB195" s="33"/>
      <c r="AF195" s="127">
        <v>22000</v>
      </c>
      <c r="AG195" s="36"/>
      <c r="AH195" s="32"/>
      <c r="AI195" s="27" t="s">
        <v>216</v>
      </c>
      <c r="AJ195" s="33" t="s">
        <v>370</v>
      </c>
      <c r="AK195" s="36">
        <v>16000</v>
      </c>
      <c r="AL195" s="36"/>
      <c r="AM195" s="27" t="s">
        <v>375</v>
      </c>
      <c r="AN195" s="36">
        <v>6000</v>
      </c>
      <c r="AO195" s="36"/>
      <c r="AQ195" s="36"/>
      <c r="AR195" s="36"/>
      <c r="AT195" s="36"/>
      <c r="AU195" s="36"/>
      <c r="AY195" s="109" t="s">
        <v>453</v>
      </c>
      <c r="AZ195" s="129"/>
      <c r="BA195" s="121"/>
      <c r="BB195" s="130"/>
      <c r="BC195" s="82"/>
      <c r="BD195" s="29"/>
    </row>
    <row r="196" spans="1:56" s="27" customFormat="1" ht="15" customHeight="1" x14ac:dyDescent="0.25">
      <c r="A196" s="76"/>
      <c r="B196" s="27" t="s">
        <v>66</v>
      </c>
      <c r="F196" s="32"/>
      <c r="G196" s="32">
        <v>10600</v>
      </c>
      <c r="H196" s="32">
        <v>10999</v>
      </c>
      <c r="I196" s="35" t="s">
        <v>650</v>
      </c>
      <c r="J196" s="35" t="s">
        <v>651</v>
      </c>
      <c r="K196" s="35" t="s">
        <v>652</v>
      </c>
      <c r="L196" s="121">
        <v>62</v>
      </c>
      <c r="M196" s="27">
        <v>19</v>
      </c>
      <c r="N196" s="27" t="s">
        <v>71</v>
      </c>
      <c r="AF196" s="36">
        <v>56424.901499999993</v>
      </c>
      <c r="AG196" s="36"/>
      <c r="AH196" s="32"/>
      <c r="AJ196" s="33"/>
      <c r="AK196" s="36"/>
      <c r="AL196" s="36"/>
      <c r="AN196" s="36"/>
      <c r="AO196" s="36"/>
      <c r="AQ196" s="36"/>
      <c r="AR196" s="36"/>
      <c r="AT196" s="36"/>
      <c r="AU196" s="36"/>
      <c r="AY196" s="79"/>
      <c r="AZ196" s="27">
        <v>1554.405</v>
      </c>
      <c r="BA196" s="27">
        <v>22</v>
      </c>
      <c r="BB196" s="38">
        <v>34196.909999999996</v>
      </c>
      <c r="BC196" s="82">
        <f t="shared" ref="BC196:BC251" si="7">BB196/(5280*11.67)</f>
        <v>0.55498607540702649</v>
      </c>
      <c r="BD196" s="29"/>
    </row>
    <row r="197" spans="1:56" s="27" customFormat="1" ht="15" customHeight="1" x14ac:dyDescent="0.25">
      <c r="A197" s="76"/>
      <c r="B197" s="27" t="s">
        <v>74</v>
      </c>
      <c r="F197" s="32"/>
      <c r="G197" s="32">
        <v>10200</v>
      </c>
      <c r="H197" s="32">
        <v>11799</v>
      </c>
      <c r="I197" s="35" t="s">
        <v>660</v>
      </c>
      <c r="J197" s="35" t="s">
        <v>199</v>
      </c>
      <c r="K197" s="35" t="s">
        <v>661</v>
      </c>
      <c r="L197" s="121">
        <v>65.404849160940032</v>
      </c>
      <c r="M197" s="27">
        <v>20</v>
      </c>
      <c r="N197" s="27" t="s">
        <v>71</v>
      </c>
      <c r="AF197" s="36">
        <v>378646.94999999995</v>
      </c>
      <c r="AG197" s="36"/>
      <c r="AH197" s="32"/>
      <c r="AJ197" s="33"/>
      <c r="AK197" s="36"/>
      <c r="AL197" s="36"/>
      <c r="AN197" s="36"/>
      <c r="AO197" s="36"/>
      <c r="AQ197" s="36"/>
      <c r="AR197" s="36"/>
      <c r="AT197" s="36"/>
      <c r="AU197" s="36"/>
      <c r="AY197" s="79"/>
      <c r="AZ197" s="27">
        <v>12312.947513162941</v>
      </c>
      <c r="BA197" s="27">
        <v>18.637535793495037</v>
      </c>
      <c r="BB197" s="38">
        <v>229483</v>
      </c>
      <c r="BC197" s="82">
        <f t="shared" si="7"/>
        <v>3.7243092882553039</v>
      </c>
      <c r="BD197" s="29"/>
    </row>
    <row r="198" spans="1:56" s="27" customFormat="1" ht="15" customHeight="1" x14ac:dyDescent="0.25">
      <c r="A198" s="76"/>
      <c r="B198" s="26" t="s">
        <v>74</v>
      </c>
      <c r="C198" s="26"/>
      <c r="D198" s="26" t="s">
        <v>662</v>
      </c>
      <c r="E198" s="44"/>
      <c r="F198" s="45"/>
      <c r="G198" s="137">
        <v>600</v>
      </c>
      <c r="H198" s="137">
        <v>6499</v>
      </c>
      <c r="I198" s="140" t="s">
        <v>310</v>
      </c>
      <c r="J198" s="140" t="s">
        <v>311</v>
      </c>
      <c r="K198" s="140" t="s">
        <v>199</v>
      </c>
      <c r="L198" s="141">
        <v>61.16604159154182</v>
      </c>
      <c r="M198" s="142">
        <v>20</v>
      </c>
      <c r="N198" s="133" t="s">
        <v>121</v>
      </c>
      <c r="AB198" s="27">
        <v>6</v>
      </c>
      <c r="AF198" s="134">
        <v>181381.39799999999</v>
      </c>
      <c r="AG198" s="36"/>
      <c r="AH198" s="32" t="s">
        <v>79</v>
      </c>
      <c r="AJ198" s="33"/>
      <c r="AK198" s="36"/>
      <c r="AL198" s="36"/>
      <c r="AN198" s="36"/>
      <c r="AO198" s="36"/>
      <c r="AQ198" s="36"/>
      <c r="AR198" s="36"/>
      <c r="AT198" s="36"/>
      <c r="AU198" s="36"/>
      <c r="AY198" s="128" t="s">
        <v>312</v>
      </c>
      <c r="AZ198" s="135">
        <v>4672.76</v>
      </c>
      <c r="BA198" s="132">
        <v>23.525308383054124</v>
      </c>
      <c r="BB198" s="136">
        <v>109928.12</v>
      </c>
      <c r="BC198" s="82">
        <f t="shared" si="7"/>
        <v>1.7840376775466749</v>
      </c>
      <c r="BD198" s="29"/>
    </row>
    <row r="199" spans="1:56" s="27" customFormat="1" ht="15" customHeight="1" x14ac:dyDescent="0.25">
      <c r="A199" s="12"/>
      <c r="B199" s="27" t="s">
        <v>74</v>
      </c>
      <c r="E199" s="31"/>
      <c r="F199" s="32"/>
      <c r="G199" s="27">
        <v>9700</v>
      </c>
      <c r="H199" s="27">
        <v>9299</v>
      </c>
      <c r="I199" s="35" t="s">
        <v>663</v>
      </c>
      <c r="J199" s="35" t="s">
        <v>664</v>
      </c>
      <c r="K199" s="35" t="s">
        <v>78</v>
      </c>
      <c r="L199" s="132">
        <v>84.533753972064105</v>
      </c>
      <c r="M199" s="27">
        <v>20</v>
      </c>
      <c r="N199" s="27" t="s">
        <v>69</v>
      </c>
      <c r="AF199" s="36">
        <v>189358</v>
      </c>
      <c r="AH199" s="32"/>
      <c r="AJ199" s="33"/>
      <c r="AK199" s="36"/>
      <c r="AL199" s="36"/>
      <c r="AM199" s="85"/>
      <c r="AN199" s="36"/>
      <c r="AO199" s="36"/>
      <c r="AQ199" s="36"/>
      <c r="AR199" s="36"/>
      <c r="AT199" s="36"/>
      <c r="AU199" s="36"/>
      <c r="AY199" s="86"/>
      <c r="AZ199" s="27">
        <v>1865.9376983772081</v>
      </c>
      <c r="BA199" s="27">
        <v>23.442904893364314</v>
      </c>
      <c r="BB199" s="38">
        <v>43743</v>
      </c>
      <c r="BC199" s="82">
        <f t="shared" si="7"/>
        <v>0.70991080470514922</v>
      </c>
      <c r="BD199" s="29"/>
    </row>
    <row r="200" spans="1:56" s="27" customFormat="1" ht="15" customHeight="1" x14ac:dyDescent="0.25">
      <c r="A200" s="12"/>
      <c r="B200" s="27" t="s">
        <v>66</v>
      </c>
      <c r="E200" s="31"/>
      <c r="F200" s="32"/>
      <c r="G200" s="121">
        <v>800</v>
      </c>
      <c r="H200" s="121">
        <v>848</v>
      </c>
      <c r="I200" s="131" t="s">
        <v>306</v>
      </c>
      <c r="J200" s="131" t="s">
        <v>307</v>
      </c>
      <c r="K200" s="131" t="s">
        <v>308</v>
      </c>
      <c r="L200" s="132">
        <v>61.778639831475914</v>
      </c>
      <c r="M200" s="133">
        <v>20</v>
      </c>
      <c r="N200" s="133" t="s">
        <v>71</v>
      </c>
      <c r="AB200" s="33" t="s">
        <v>313</v>
      </c>
      <c r="AF200" s="134">
        <v>34471.750500000002</v>
      </c>
      <c r="AG200" s="36"/>
      <c r="AH200" s="32"/>
      <c r="AJ200" s="33"/>
      <c r="AK200" s="36"/>
      <c r="AL200" s="36"/>
      <c r="AN200" s="36"/>
      <c r="AO200" s="36"/>
      <c r="AQ200" s="36"/>
      <c r="AR200" s="36"/>
      <c r="AT200" s="36"/>
      <c r="AU200" s="36"/>
      <c r="AY200" s="128" t="s">
        <v>314</v>
      </c>
      <c r="AZ200" s="135">
        <v>1160.665</v>
      </c>
      <c r="BA200" s="132">
        <v>18</v>
      </c>
      <c r="BB200" s="136">
        <v>20891.97</v>
      </c>
      <c r="BC200" s="82">
        <f t="shared" si="7"/>
        <v>0.33905848329048843</v>
      </c>
      <c r="BD200" s="29"/>
    </row>
    <row r="201" spans="1:56" s="27" customFormat="1" ht="15" customHeight="1" x14ac:dyDescent="0.25">
      <c r="A201" s="12"/>
      <c r="B201" s="27" t="s">
        <v>74</v>
      </c>
      <c r="E201" s="31"/>
      <c r="F201" s="32"/>
      <c r="G201" s="121">
        <v>2000</v>
      </c>
      <c r="H201" s="121">
        <v>4000</v>
      </c>
      <c r="I201" s="131" t="s">
        <v>315</v>
      </c>
      <c r="J201" s="131" t="s">
        <v>316</v>
      </c>
      <c r="K201" s="131" t="s">
        <v>316</v>
      </c>
      <c r="L201" s="132">
        <v>62</v>
      </c>
      <c r="M201" s="133">
        <v>20</v>
      </c>
      <c r="N201" s="133" t="s">
        <v>121</v>
      </c>
      <c r="AB201" s="33">
        <v>0</v>
      </c>
      <c r="AF201" s="134">
        <v>245286.31049999999</v>
      </c>
      <c r="AG201" s="36"/>
      <c r="AH201" s="32"/>
      <c r="AJ201" s="33"/>
      <c r="AK201" s="36"/>
      <c r="AL201" s="36"/>
      <c r="AN201" s="36"/>
      <c r="AO201" s="36"/>
      <c r="AQ201" s="36"/>
      <c r="AR201" s="36"/>
      <c r="AT201" s="36"/>
      <c r="AU201" s="36"/>
      <c r="AY201" s="128" t="s">
        <v>317</v>
      </c>
      <c r="AZ201" s="135">
        <v>8744.61</v>
      </c>
      <c r="BA201" s="132">
        <v>17</v>
      </c>
      <c r="BB201" s="136">
        <v>148658.37</v>
      </c>
      <c r="BC201" s="82">
        <f t="shared" si="7"/>
        <v>2.4125959141543976</v>
      </c>
      <c r="BD201" s="29"/>
    </row>
    <row r="202" spans="1:56" s="27" customFormat="1" ht="15" customHeight="1" x14ac:dyDescent="0.25">
      <c r="A202" s="12"/>
      <c r="B202" s="27" t="s">
        <v>74</v>
      </c>
      <c r="E202" s="31"/>
      <c r="F202" s="32"/>
      <c r="G202" s="27">
        <v>3500</v>
      </c>
      <c r="H202" s="27">
        <v>4299</v>
      </c>
      <c r="I202" s="35" t="s">
        <v>665</v>
      </c>
      <c r="J202" s="35" t="s">
        <v>78</v>
      </c>
      <c r="K202" s="35" t="s">
        <v>666</v>
      </c>
      <c r="L202" s="132">
        <v>45.598934682092874</v>
      </c>
      <c r="M202" s="27">
        <v>20</v>
      </c>
      <c r="N202" s="27" t="s">
        <v>69</v>
      </c>
      <c r="AB202" s="33"/>
      <c r="AE202" s="36"/>
      <c r="AF202" s="36">
        <v>224937.55000000002</v>
      </c>
      <c r="AG202" s="36"/>
      <c r="AH202" s="32"/>
      <c r="AJ202" s="33"/>
      <c r="AK202" s="36"/>
      <c r="AL202" s="36"/>
      <c r="AN202" s="36"/>
      <c r="AO202" s="36"/>
      <c r="AQ202" s="36"/>
      <c r="AR202" s="36"/>
      <c r="AT202" s="36"/>
      <c r="AU202" s="36"/>
      <c r="AY202" s="86"/>
      <c r="AZ202" s="37">
        <v>7256.0439759764304</v>
      </c>
      <c r="BA202" s="37">
        <v>20.00001660415397</v>
      </c>
      <c r="BB202" s="38">
        <v>145121</v>
      </c>
      <c r="BC202" s="82">
        <f t="shared" si="7"/>
        <v>2.3551874789021321</v>
      </c>
      <c r="BD202" s="29"/>
    </row>
    <row r="203" spans="1:56" s="27" customFormat="1" ht="15" customHeight="1" x14ac:dyDescent="0.25">
      <c r="A203" s="12"/>
      <c r="B203" s="27" t="s">
        <v>74</v>
      </c>
      <c r="E203" s="31"/>
      <c r="F203" s="32"/>
      <c r="G203" s="27">
        <v>15200</v>
      </c>
      <c r="H203" s="27">
        <v>15299</v>
      </c>
      <c r="I203" s="35" t="s">
        <v>667</v>
      </c>
      <c r="J203" s="35" t="s">
        <v>78</v>
      </c>
      <c r="K203" s="35" t="s">
        <v>105</v>
      </c>
      <c r="L203" s="101">
        <v>12</v>
      </c>
      <c r="M203" s="27">
        <v>20</v>
      </c>
      <c r="N203" s="27" t="s">
        <v>69</v>
      </c>
      <c r="AB203" s="33"/>
      <c r="AF203" s="36">
        <v>24133.5</v>
      </c>
      <c r="AG203" s="36"/>
      <c r="AH203" s="32"/>
      <c r="AJ203" s="33"/>
      <c r="AK203" s="36"/>
      <c r="AL203" s="36"/>
      <c r="AN203" s="36"/>
      <c r="AO203" s="36"/>
      <c r="AQ203" s="36"/>
      <c r="AR203" s="36"/>
      <c r="AT203" s="36"/>
      <c r="AU203" s="36"/>
      <c r="AY203" s="86"/>
      <c r="AZ203" s="38">
        <v>1112.16508379634</v>
      </c>
      <c r="BA203" s="38">
        <v>14</v>
      </c>
      <c r="BB203" s="38">
        <v>15570</v>
      </c>
      <c r="BC203" s="82">
        <f t="shared" si="7"/>
        <v>0.25268754381864922</v>
      </c>
      <c r="BD203" s="29"/>
    </row>
    <row r="204" spans="1:56" s="27" customFormat="1" ht="15" customHeight="1" x14ac:dyDescent="0.25">
      <c r="A204" s="12"/>
      <c r="B204" s="27" t="s">
        <v>74</v>
      </c>
      <c r="E204" s="31"/>
      <c r="F204" s="32"/>
      <c r="G204" s="27">
        <v>14000</v>
      </c>
      <c r="H204" s="27">
        <v>14199</v>
      </c>
      <c r="I204" s="35" t="s">
        <v>668</v>
      </c>
      <c r="J204" s="35" t="s">
        <v>105</v>
      </c>
      <c r="K204" s="35" t="s">
        <v>78</v>
      </c>
      <c r="L204" s="132">
        <v>55.653420456060807</v>
      </c>
      <c r="M204" s="27">
        <v>20</v>
      </c>
      <c r="N204" s="27" t="s">
        <v>69</v>
      </c>
      <c r="Q204" s="33"/>
      <c r="R204" s="33"/>
      <c r="S204" s="28"/>
      <c r="T204" s="33"/>
      <c r="V204" s="33"/>
      <c r="W204" s="36"/>
      <c r="X204" s="36"/>
      <c r="Y204" s="36"/>
      <c r="Z204" s="36"/>
      <c r="AA204" s="36"/>
      <c r="AC204" s="36"/>
      <c r="AD204" s="36"/>
      <c r="AF204" s="36">
        <v>34870.35</v>
      </c>
      <c r="AH204" s="32"/>
      <c r="AJ204" s="33"/>
      <c r="AK204" s="36"/>
      <c r="AL204" s="36"/>
      <c r="AN204" s="36"/>
      <c r="AO204" s="36"/>
      <c r="AQ204" s="36"/>
      <c r="AR204" s="36"/>
      <c r="AT204" s="36"/>
      <c r="AU204" s="36"/>
      <c r="AY204" s="86"/>
      <c r="AZ204" s="27">
        <v>1318.8779174072911</v>
      </c>
      <c r="BA204" s="27">
        <v>17.057681915112813</v>
      </c>
      <c r="BB204" s="38">
        <v>22497</v>
      </c>
      <c r="BC204" s="82">
        <f t="shared" si="7"/>
        <v>0.36510672275453765</v>
      </c>
      <c r="BD204" s="29"/>
    </row>
    <row r="205" spans="1:56" s="27" customFormat="1" ht="15" customHeight="1" x14ac:dyDescent="0.25">
      <c r="A205" s="12"/>
      <c r="B205" s="26" t="s">
        <v>74</v>
      </c>
      <c r="C205" s="26"/>
      <c r="D205" s="26"/>
      <c r="E205" s="44"/>
      <c r="F205" s="45"/>
      <c r="G205" s="139">
        <v>11800</v>
      </c>
      <c r="H205" s="139">
        <v>14499</v>
      </c>
      <c r="I205" s="140" t="s">
        <v>318</v>
      </c>
      <c r="J205" s="140" t="s">
        <v>319</v>
      </c>
      <c r="K205" s="140" t="s">
        <v>320</v>
      </c>
      <c r="L205" s="154">
        <v>60.294852612048828</v>
      </c>
      <c r="M205" s="142">
        <v>20</v>
      </c>
      <c r="N205" s="133" t="s">
        <v>71</v>
      </c>
      <c r="AB205" s="33">
        <v>0</v>
      </c>
      <c r="AE205" s="36"/>
      <c r="AF205" s="134">
        <v>430623.63299999991</v>
      </c>
      <c r="AG205" s="36"/>
      <c r="AH205" s="32" t="s">
        <v>79</v>
      </c>
      <c r="AJ205" s="33"/>
      <c r="AK205" s="36"/>
      <c r="AL205" s="36"/>
      <c r="AN205" s="36"/>
      <c r="AO205" s="36"/>
      <c r="AQ205" s="36"/>
      <c r="AR205" s="36"/>
      <c r="AT205" s="36"/>
      <c r="AU205" s="36"/>
      <c r="AY205" s="128" t="s">
        <v>321</v>
      </c>
      <c r="AZ205" s="135">
        <v>11862.910000000002</v>
      </c>
      <c r="BA205" s="132">
        <v>21.999999999999993</v>
      </c>
      <c r="BB205" s="136">
        <v>260984.01999999996</v>
      </c>
      <c r="BC205" s="82">
        <f t="shared" si="7"/>
        <v>4.2355434161668093</v>
      </c>
      <c r="BD205" s="29"/>
    </row>
    <row r="206" spans="1:56" s="27" customFormat="1" ht="15" customHeight="1" x14ac:dyDescent="0.25">
      <c r="A206" s="12"/>
      <c r="B206" s="27" t="s">
        <v>66</v>
      </c>
      <c r="E206" s="31"/>
      <c r="F206" s="32"/>
      <c r="G206" s="121">
        <v>3500</v>
      </c>
      <c r="H206" s="121">
        <v>4299</v>
      </c>
      <c r="I206" s="155" t="s">
        <v>320</v>
      </c>
      <c r="J206" s="128" t="s">
        <v>322</v>
      </c>
      <c r="K206" s="128" t="s">
        <v>78</v>
      </c>
      <c r="L206" s="121">
        <v>26</v>
      </c>
      <c r="M206" s="126">
        <v>20</v>
      </c>
      <c r="N206" s="126" t="s">
        <v>69</v>
      </c>
      <c r="AB206" s="33">
        <v>0</v>
      </c>
      <c r="AF206" s="127">
        <v>183792.80000000002</v>
      </c>
      <c r="AG206" s="36"/>
      <c r="AH206" s="32"/>
      <c r="AJ206" s="33"/>
      <c r="AK206" s="36"/>
      <c r="AL206" s="36"/>
      <c r="AN206" s="36"/>
      <c r="AO206" s="36"/>
      <c r="AQ206" s="36"/>
      <c r="AR206" s="36"/>
      <c r="AT206" s="36"/>
      <c r="AU206" s="36"/>
      <c r="AY206" s="128" t="s">
        <v>323</v>
      </c>
      <c r="AZ206" s="129">
        <v>6975.0624142545103</v>
      </c>
      <c r="BA206" s="121">
        <v>17</v>
      </c>
      <c r="BB206" s="130">
        <v>118576</v>
      </c>
      <c r="BC206" s="82">
        <f t="shared" si="7"/>
        <v>1.9243852405806134</v>
      </c>
      <c r="BD206" s="29"/>
    </row>
    <row r="207" spans="1:56" s="27" customFormat="1" ht="15" customHeight="1" x14ac:dyDescent="0.25">
      <c r="A207" s="12"/>
      <c r="B207" s="27" t="s">
        <v>74</v>
      </c>
      <c r="E207" s="31"/>
      <c r="F207" s="32"/>
      <c r="G207" s="27">
        <v>3400</v>
      </c>
      <c r="H207" s="27">
        <v>3999</v>
      </c>
      <c r="I207" s="35" t="s">
        <v>669</v>
      </c>
      <c r="J207" s="35" t="s">
        <v>322</v>
      </c>
      <c r="K207" s="35" t="s">
        <v>78</v>
      </c>
      <c r="L207" s="132">
        <v>52</v>
      </c>
      <c r="M207" s="27">
        <v>20</v>
      </c>
      <c r="N207" s="27" t="s">
        <v>69</v>
      </c>
      <c r="Q207" s="33"/>
      <c r="R207" s="33"/>
      <c r="S207" s="28"/>
      <c r="T207" s="33"/>
      <c r="V207" s="33"/>
      <c r="W207" s="36"/>
      <c r="X207" s="36"/>
      <c r="Y207" s="36"/>
      <c r="Z207" s="36"/>
      <c r="AA207" s="36"/>
      <c r="AC207" s="36"/>
      <c r="AD207" s="36"/>
      <c r="AE207" s="36"/>
      <c r="AF207" s="36">
        <v>115172.75</v>
      </c>
      <c r="AG207" s="36"/>
      <c r="AH207" s="32"/>
      <c r="AJ207" s="33"/>
      <c r="AK207" s="36"/>
      <c r="AL207" s="36"/>
      <c r="AN207" s="36"/>
      <c r="AO207" s="36"/>
      <c r="AQ207" s="36"/>
      <c r="AR207" s="36"/>
      <c r="AT207" s="36"/>
      <c r="AU207" s="36"/>
      <c r="AY207" s="86"/>
      <c r="AZ207" s="27">
        <v>4644.0491106899799</v>
      </c>
      <c r="BA207" s="27">
        <v>16</v>
      </c>
      <c r="BB207" s="38">
        <v>74305</v>
      </c>
      <c r="BC207" s="82">
        <f t="shared" si="7"/>
        <v>1.2059054555841189</v>
      </c>
      <c r="BD207" s="29"/>
    </row>
    <row r="208" spans="1:56" s="27" customFormat="1" ht="15" customHeight="1" x14ac:dyDescent="0.25">
      <c r="A208" s="12"/>
      <c r="B208" s="27" t="s">
        <v>74</v>
      </c>
      <c r="E208" s="31"/>
      <c r="F208" s="32"/>
      <c r="G208" s="27">
        <v>16300</v>
      </c>
      <c r="H208" s="27">
        <v>16399</v>
      </c>
      <c r="I208" s="35" t="s">
        <v>670</v>
      </c>
      <c r="J208" s="35" t="s">
        <v>663</v>
      </c>
      <c r="K208" s="35" t="s">
        <v>78</v>
      </c>
      <c r="L208" s="132">
        <v>90</v>
      </c>
      <c r="M208" s="27">
        <v>20</v>
      </c>
      <c r="N208" s="27" t="s">
        <v>69</v>
      </c>
      <c r="AB208" s="33"/>
      <c r="AF208" s="36">
        <v>66598</v>
      </c>
      <c r="AH208" s="32"/>
      <c r="AJ208" s="33"/>
      <c r="AK208" s="36"/>
      <c r="AL208" s="36"/>
      <c r="AN208" s="36"/>
      <c r="AO208" s="36"/>
      <c r="AQ208" s="36"/>
      <c r="AR208" s="36"/>
      <c r="AT208" s="36"/>
      <c r="AU208" s="36"/>
      <c r="AY208" s="86"/>
      <c r="AZ208" s="38">
        <v>610</v>
      </c>
      <c r="BA208" s="38">
        <v>24</v>
      </c>
      <c r="BB208" s="38">
        <v>14639</v>
      </c>
      <c r="BC208" s="82">
        <f t="shared" si="7"/>
        <v>0.23757822440341722</v>
      </c>
      <c r="BD208" s="29"/>
    </row>
    <row r="209" spans="1:56" s="27" customFormat="1" ht="15" customHeight="1" x14ac:dyDescent="0.25">
      <c r="A209" s="12"/>
      <c r="B209" s="27" t="s">
        <v>66</v>
      </c>
      <c r="G209" s="27">
        <v>4400</v>
      </c>
      <c r="H209" s="27">
        <v>4699</v>
      </c>
      <c r="I209" s="35" t="s">
        <v>295</v>
      </c>
      <c r="J209" s="35" t="s">
        <v>671</v>
      </c>
      <c r="K209" s="35" t="s">
        <v>672</v>
      </c>
      <c r="L209" s="132">
        <v>54.248023622417769</v>
      </c>
      <c r="M209" s="27">
        <v>21</v>
      </c>
      <c r="N209" s="27" t="s">
        <v>69</v>
      </c>
      <c r="AF209" s="36">
        <v>131756.20000000001</v>
      </c>
      <c r="AG209" s="36"/>
      <c r="AJ209" s="33"/>
      <c r="AK209" s="36"/>
      <c r="AL209" s="36"/>
      <c r="AN209" s="36"/>
      <c r="AO209" s="36"/>
      <c r="AY209" s="79"/>
      <c r="AZ209" s="27">
        <v>3325.258676117051</v>
      </c>
      <c r="BA209" s="27">
        <v>25.563124039198151</v>
      </c>
      <c r="BB209" s="38">
        <v>85004</v>
      </c>
      <c r="BC209" s="82">
        <f t="shared" si="7"/>
        <v>1.3795409103892395</v>
      </c>
      <c r="BD209" s="29"/>
    </row>
    <row r="210" spans="1:56" s="27" customFormat="1" ht="15" customHeight="1" x14ac:dyDescent="0.25">
      <c r="A210" s="12"/>
      <c r="B210" s="27" t="s">
        <v>66</v>
      </c>
      <c r="E210" s="31"/>
      <c r="F210" s="42"/>
      <c r="G210" s="27">
        <v>300</v>
      </c>
      <c r="H210" s="27">
        <v>399</v>
      </c>
      <c r="I210" s="79" t="s">
        <v>673</v>
      </c>
      <c r="J210" s="79" t="s">
        <v>674</v>
      </c>
      <c r="K210" s="79" t="s">
        <v>78</v>
      </c>
      <c r="L210" s="132">
        <v>61</v>
      </c>
      <c r="M210" s="27">
        <v>21</v>
      </c>
      <c r="N210" s="27" t="s">
        <v>69</v>
      </c>
      <c r="Q210" s="33"/>
      <c r="R210" s="33"/>
      <c r="S210" s="28"/>
      <c r="T210" s="33"/>
      <c r="V210" s="33"/>
      <c r="W210" s="36"/>
      <c r="X210" s="36"/>
      <c r="Y210" s="36"/>
      <c r="Z210" s="36"/>
      <c r="AA210" s="36"/>
      <c r="AC210" s="36"/>
      <c r="AD210" s="36"/>
      <c r="AF210" s="36">
        <v>5054.55</v>
      </c>
      <c r="AG210" s="65"/>
      <c r="AH210" s="42"/>
      <c r="AJ210" s="33"/>
      <c r="AK210" s="36"/>
      <c r="AL210" s="36"/>
      <c r="AN210" s="36"/>
      <c r="AO210" s="36"/>
      <c r="AQ210" s="36"/>
      <c r="AR210" s="36"/>
      <c r="AT210" s="36"/>
      <c r="AU210" s="36"/>
      <c r="AW210" s="36"/>
      <c r="AX210" s="36"/>
      <c r="AY210" s="79"/>
      <c r="AZ210" s="27">
        <v>271.72782095537201</v>
      </c>
      <c r="BA210" s="27">
        <v>12</v>
      </c>
      <c r="BB210" s="38">
        <v>3261</v>
      </c>
      <c r="BC210" s="82">
        <f t="shared" si="7"/>
        <v>5.2923190776661216E-2</v>
      </c>
      <c r="BD210" s="29"/>
    </row>
    <row r="211" spans="1:56" s="27" customFormat="1" ht="15" customHeight="1" x14ac:dyDescent="0.25">
      <c r="A211" s="12"/>
      <c r="B211" s="27" t="s">
        <v>66</v>
      </c>
      <c r="E211" s="31"/>
      <c r="F211" s="42"/>
      <c r="G211" s="27">
        <v>6900</v>
      </c>
      <c r="H211" s="27">
        <v>6999</v>
      </c>
      <c r="I211" s="79" t="s">
        <v>675</v>
      </c>
      <c r="J211" s="79" t="s">
        <v>676</v>
      </c>
      <c r="K211" s="79" t="s">
        <v>677</v>
      </c>
      <c r="L211" s="132">
        <v>41</v>
      </c>
      <c r="M211" s="27">
        <v>21</v>
      </c>
      <c r="N211" s="27" t="s">
        <v>69</v>
      </c>
      <c r="Q211" s="33"/>
      <c r="R211" s="33"/>
      <c r="S211" s="28"/>
      <c r="T211" s="33"/>
      <c r="V211" s="33"/>
      <c r="W211" s="36"/>
      <c r="X211" s="36"/>
      <c r="Y211" s="36"/>
      <c r="Z211" s="36"/>
      <c r="AA211" s="36"/>
      <c r="AC211" s="36"/>
      <c r="AD211" s="36"/>
      <c r="AF211" s="36">
        <v>8712.5500000000011</v>
      </c>
      <c r="AG211" s="65"/>
      <c r="AH211" s="42"/>
      <c r="AJ211" s="33"/>
      <c r="AK211" s="36"/>
      <c r="AL211" s="36"/>
      <c r="AN211" s="36"/>
      <c r="AO211" s="36"/>
      <c r="AQ211" s="36"/>
      <c r="AR211" s="36"/>
      <c r="AT211" s="36"/>
      <c r="AU211" s="36"/>
      <c r="AW211" s="36"/>
      <c r="AX211" s="36"/>
      <c r="AY211" s="79"/>
      <c r="AZ211" s="27">
        <v>312.261511855001</v>
      </c>
      <c r="BA211" s="27">
        <v>18</v>
      </c>
      <c r="BB211" s="38">
        <v>5621</v>
      </c>
      <c r="BC211" s="82">
        <f t="shared" si="7"/>
        <v>9.1223936018280494E-2</v>
      </c>
      <c r="BD211" s="29"/>
    </row>
    <row r="212" spans="1:56" s="27" customFormat="1" ht="15" customHeight="1" x14ac:dyDescent="0.25">
      <c r="A212" s="12"/>
      <c r="B212" s="48" t="s">
        <v>66</v>
      </c>
      <c r="C212" s="48"/>
      <c r="D212" s="48" t="s">
        <v>223</v>
      </c>
      <c r="E212" s="49">
        <v>43282</v>
      </c>
      <c r="F212" s="80"/>
      <c r="G212" s="48">
        <v>200</v>
      </c>
      <c r="H212" s="48">
        <v>499</v>
      </c>
      <c r="I212" s="51" t="s">
        <v>201</v>
      </c>
      <c r="J212" s="51" t="s">
        <v>128</v>
      </c>
      <c r="K212" s="51" t="s">
        <v>202</v>
      </c>
      <c r="L212" s="58">
        <v>51.000785790292213</v>
      </c>
      <c r="M212" s="48">
        <v>21</v>
      </c>
      <c r="N212" s="99" t="s">
        <v>69</v>
      </c>
      <c r="O212" s="99"/>
      <c r="P212" s="99"/>
      <c r="Q212" s="99"/>
      <c r="R212" s="99"/>
      <c r="S212" s="99"/>
      <c r="T212" s="99"/>
      <c r="U212" s="99"/>
      <c r="V212" s="99"/>
      <c r="W212" s="99"/>
      <c r="X212" s="99"/>
      <c r="Y212" s="99"/>
      <c r="Z212" s="99"/>
      <c r="AA212" s="99"/>
      <c r="AB212" s="101">
        <v>6</v>
      </c>
      <c r="AC212" s="99"/>
      <c r="AD212" s="99"/>
      <c r="AE212" s="99"/>
      <c r="AF212" s="103">
        <v>91627.5</v>
      </c>
      <c r="AG212" s="103"/>
      <c r="AH212" s="72"/>
      <c r="AI212" s="99" t="s">
        <v>115</v>
      </c>
      <c r="AJ212" s="101"/>
      <c r="AK212" s="103">
        <v>91627.5</v>
      </c>
      <c r="AL212" s="103" t="str">
        <f>IF(AG212="","",AG212)</f>
        <v/>
      </c>
      <c r="AM212" s="99"/>
      <c r="AN212" s="103"/>
      <c r="AO212" s="103"/>
      <c r="AP212" s="99"/>
      <c r="AQ212" s="103"/>
      <c r="AR212" s="103"/>
      <c r="AS212" s="99"/>
      <c r="AT212" s="103"/>
      <c r="AU212" s="103"/>
      <c r="AV212" s="99"/>
      <c r="AW212" s="99"/>
      <c r="AX212" s="99"/>
      <c r="AY212" s="109" t="s">
        <v>203</v>
      </c>
      <c r="AZ212" s="104">
        <v>2545.255317786271</v>
      </c>
      <c r="BA212" s="104">
        <v>23.999556969054293</v>
      </c>
      <c r="BB212" s="81">
        <v>61085</v>
      </c>
      <c r="BC212" s="82">
        <f t="shared" si="7"/>
        <v>0.99135636571369223</v>
      </c>
      <c r="BD212" s="29"/>
    </row>
    <row r="213" spans="1:56" s="27" customFormat="1" ht="15" customHeight="1" x14ac:dyDescent="0.25">
      <c r="A213" s="12"/>
      <c r="B213" s="48" t="s">
        <v>66</v>
      </c>
      <c r="C213" s="48"/>
      <c r="D213" s="48" t="s">
        <v>223</v>
      </c>
      <c r="E213" s="49">
        <v>43282</v>
      </c>
      <c r="F213" s="80"/>
      <c r="G213" s="48">
        <v>400</v>
      </c>
      <c r="H213" s="48">
        <v>599</v>
      </c>
      <c r="I213" s="51" t="s">
        <v>204</v>
      </c>
      <c r="J213" s="51" t="s">
        <v>201</v>
      </c>
      <c r="K213" s="51" t="s">
        <v>78</v>
      </c>
      <c r="L213" s="58">
        <v>29.241756905965417</v>
      </c>
      <c r="M213" s="48">
        <v>21</v>
      </c>
      <c r="N213" s="99" t="s">
        <v>69</v>
      </c>
      <c r="O213" s="99"/>
      <c r="P213" s="99"/>
      <c r="Q213" s="99"/>
      <c r="R213" s="99"/>
      <c r="S213" s="99"/>
      <c r="T213" s="99"/>
      <c r="U213" s="99"/>
      <c r="V213" s="99"/>
      <c r="W213" s="99"/>
      <c r="X213" s="99"/>
      <c r="Y213" s="99"/>
      <c r="Z213" s="99"/>
      <c r="AA213" s="99"/>
      <c r="AB213" s="99">
        <v>0</v>
      </c>
      <c r="AC213" s="99"/>
      <c r="AD213" s="99"/>
      <c r="AE213" s="99"/>
      <c r="AF213" s="103">
        <v>71077.679999999993</v>
      </c>
      <c r="AG213" s="103"/>
      <c r="AH213" s="72"/>
      <c r="AI213" s="99" t="s">
        <v>115</v>
      </c>
      <c r="AJ213" s="101"/>
      <c r="AK213" s="103">
        <v>71077.679999999993</v>
      </c>
      <c r="AL213" s="103" t="str">
        <f>IF(AG213="","",AG213)</f>
        <v/>
      </c>
      <c r="AM213" s="99"/>
      <c r="AN213" s="103"/>
      <c r="AO213" s="103"/>
      <c r="AP213" s="99"/>
      <c r="AQ213" s="103"/>
      <c r="AR213" s="103"/>
      <c r="AS213" s="99"/>
      <c r="AT213" s="103"/>
      <c r="AU213" s="103"/>
      <c r="AV213" s="99"/>
      <c r="AW213" s="99"/>
      <c r="AX213" s="99"/>
      <c r="AY213" s="109"/>
      <c r="AZ213" s="99">
        <v>1974.3799999999999</v>
      </c>
      <c r="BA213" s="99">
        <v>24</v>
      </c>
      <c r="BB213" s="81">
        <v>47385.119999999995</v>
      </c>
      <c r="BC213" s="82">
        <f t="shared" si="7"/>
        <v>0.76901924125574506</v>
      </c>
      <c r="BD213" s="29"/>
    </row>
    <row r="214" spans="1:56" s="27" customFormat="1" ht="15" customHeight="1" x14ac:dyDescent="0.25">
      <c r="A214" s="12"/>
      <c r="B214" s="27" t="s">
        <v>66</v>
      </c>
      <c r="D214" s="27" t="s">
        <v>419</v>
      </c>
      <c r="E214" s="31"/>
      <c r="F214" s="32"/>
      <c r="G214" s="121">
        <v>100</v>
      </c>
      <c r="H214" s="121">
        <v>199</v>
      </c>
      <c r="I214" s="155" t="s">
        <v>324</v>
      </c>
      <c r="J214" s="128" t="s">
        <v>84</v>
      </c>
      <c r="K214" s="128" t="s">
        <v>325</v>
      </c>
      <c r="L214" s="121">
        <v>48.853253816204187</v>
      </c>
      <c r="M214" s="126">
        <v>21</v>
      </c>
      <c r="N214" s="126" t="s">
        <v>69</v>
      </c>
      <c r="AB214" s="33">
        <v>0</v>
      </c>
      <c r="AF214" s="127">
        <v>50161.1</v>
      </c>
      <c r="AG214" s="36" t="s">
        <v>420</v>
      </c>
      <c r="AH214" s="32"/>
      <c r="AJ214" s="33"/>
      <c r="AK214" s="36"/>
      <c r="AL214" s="36"/>
      <c r="AN214" s="36"/>
      <c r="AO214" s="36"/>
      <c r="AQ214" s="36"/>
      <c r="AR214" s="36"/>
      <c r="AT214" s="36"/>
      <c r="AU214" s="36"/>
      <c r="AY214" s="109" t="s">
        <v>453</v>
      </c>
      <c r="AZ214" s="129">
        <v>1274.1881615256912</v>
      </c>
      <c r="BA214" s="121">
        <v>25.398132691211238</v>
      </c>
      <c r="BB214" s="130">
        <v>32362</v>
      </c>
      <c r="BC214" s="82">
        <f t="shared" si="7"/>
        <v>0.52520708369037417</v>
      </c>
      <c r="BD214" s="29"/>
    </row>
    <row r="215" spans="1:56" s="27" customFormat="1" ht="15" customHeight="1" x14ac:dyDescent="0.25">
      <c r="A215" s="12"/>
      <c r="B215" s="27" t="s">
        <v>66</v>
      </c>
      <c r="D215" s="27" t="s">
        <v>419</v>
      </c>
      <c r="E215" s="31"/>
      <c r="F215" s="42"/>
      <c r="G215" s="121">
        <v>100</v>
      </c>
      <c r="H215" s="121">
        <v>199</v>
      </c>
      <c r="I215" s="155" t="s">
        <v>326</v>
      </c>
      <c r="J215" s="128" t="s">
        <v>84</v>
      </c>
      <c r="K215" s="128" t="s">
        <v>327</v>
      </c>
      <c r="L215" s="121">
        <v>42</v>
      </c>
      <c r="M215" s="126">
        <v>21</v>
      </c>
      <c r="N215" s="126" t="s">
        <v>69</v>
      </c>
      <c r="Q215" s="33"/>
      <c r="R215" s="33"/>
      <c r="S215" s="28"/>
      <c r="T215" s="33"/>
      <c r="V215" s="33"/>
      <c r="W215" s="36"/>
      <c r="X215" s="36"/>
      <c r="Y215" s="36"/>
      <c r="Z215" s="36"/>
      <c r="AA215" s="36"/>
      <c r="AB215" s="27">
        <v>3</v>
      </c>
      <c r="AC215" s="36"/>
      <c r="AD215" s="36"/>
      <c r="AF215" s="127">
        <v>28551</v>
      </c>
      <c r="AG215" s="36" t="s">
        <v>420</v>
      </c>
      <c r="AH215" s="42"/>
      <c r="AJ215" s="53"/>
      <c r="AK215" s="65"/>
      <c r="AL215" s="36"/>
      <c r="AM215" s="56"/>
      <c r="AN215" s="65"/>
      <c r="AO215" s="65"/>
      <c r="AQ215" s="36"/>
      <c r="AR215" s="36"/>
      <c r="AT215" s="36"/>
      <c r="AU215" s="36"/>
      <c r="AY215" s="109" t="s">
        <v>453</v>
      </c>
      <c r="AZ215" s="129">
        <v>658</v>
      </c>
      <c r="BA215" s="121">
        <v>28</v>
      </c>
      <c r="BB215" s="130">
        <v>18420</v>
      </c>
      <c r="BC215" s="82">
        <f t="shared" si="7"/>
        <v>0.29894056243670641</v>
      </c>
      <c r="BD215" s="29"/>
    </row>
    <row r="216" spans="1:56" s="27" customFormat="1" ht="15" customHeight="1" x14ac:dyDescent="0.25">
      <c r="A216" s="12"/>
      <c r="B216" s="27" t="s">
        <v>66</v>
      </c>
      <c r="G216" s="27">
        <v>200</v>
      </c>
      <c r="H216" s="27">
        <v>299</v>
      </c>
      <c r="I216" s="35" t="s">
        <v>671</v>
      </c>
      <c r="J216" s="35" t="s">
        <v>295</v>
      </c>
      <c r="K216" s="35" t="s">
        <v>678</v>
      </c>
      <c r="L216" s="121">
        <v>68</v>
      </c>
      <c r="M216" s="27">
        <v>21</v>
      </c>
      <c r="N216" s="27" t="s">
        <v>73</v>
      </c>
      <c r="AF216" s="36">
        <v>127152.29999999999</v>
      </c>
      <c r="AG216" s="36"/>
      <c r="AJ216" s="33"/>
      <c r="AK216" s="36"/>
      <c r="AL216" s="36"/>
      <c r="AN216" s="36"/>
      <c r="AO216" s="36"/>
      <c r="AY216" s="79"/>
      <c r="AZ216" s="27">
        <v>1926.5535674719299</v>
      </c>
      <c r="BA216" s="27">
        <v>39.999925930490797</v>
      </c>
      <c r="BB216" s="38">
        <v>77062</v>
      </c>
      <c r="BC216" s="82">
        <f t="shared" si="7"/>
        <v>1.2506491651735867</v>
      </c>
      <c r="BD216" s="29"/>
    </row>
    <row r="217" spans="1:56" s="27" customFormat="1" ht="15" customHeight="1" x14ac:dyDescent="0.25">
      <c r="A217" s="12"/>
      <c r="B217" s="27" t="s">
        <v>66</v>
      </c>
      <c r="E217" s="31"/>
      <c r="F217" s="32"/>
      <c r="G217" s="27">
        <v>5000</v>
      </c>
      <c r="H217" s="27">
        <v>5199</v>
      </c>
      <c r="I217" s="35" t="s">
        <v>679</v>
      </c>
      <c r="J217" s="35" t="s">
        <v>680</v>
      </c>
      <c r="K217" s="35" t="s">
        <v>681</v>
      </c>
      <c r="L217" s="132">
        <v>54</v>
      </c>
      <c r="M217" s="27">
        <v>21</v>
      </c>
      <c r="N217" s="27" t="s">
        <v>69</v>
      </c>
      <c r="AB217" s="33"/>
      <c r="AE217" s="36"/>
      <c r="AF217" s="36">
        <v>24539.600000000002</v>
      </c>
      <c r="AG217" s="36"/>
      <c r="AH217" s="32"/>
      <c r="AJ217" s="33"/>
      <c r="AK217" s="36"/>
      <c r="AL217" s="36"/>
      <c r="AN217" s="36"/>
      <c r="AO217" s="36"/>
      <c r="AQ217" s="36"/>
      <c r="AR217" s="36"/>
      <c r="AT217" s="36"/>
      <c r="AU217" s="36"/>
      <c r="AY217" s="86"/>
      <c r="AZ217" s="38">
        <v>754</v>
      </c>
      <c r="BA217" s="38">
        <v>21</v>
      </c>
      <c r="BB217" s="38">
        <v>15832</v>
      </c>
      <c r="BC217" s="82">
        <f t="shared" si="7"/>
        <v>0.25693957570564258</v>
      </c>
      <c r="BD217" s="29"/>
    </row>
    <row r="218" spans="1:56" s="27" customFormat="1" ht="15" customHeight="1" x14ac:dyDescent="0.25">
      <c r="A218" s="12"/>
      <c r="B218" s="27" t="s">
        <v>66</v>
      </c>
      <c r="E218" s="31"/>
      <c r="F218" s="42"/>
      <c r="G218" s="27">
        <v>5000</v>
      </c>
      <c r="H218" s="27">
        <v>5199</v>
      </c>
      <c r="I218" s="79" t="s">
        <v>682</v>
      </c>
      <c r="J218" s="79" t="s">
        <v>681</v>
      </c>
      <c r="K218" s="79" t="s">
        <v>683</v>
      </c>
      <c r="L218" s="132">
        <v>48.673628576635686</v>
      </c>
      <c r="M218" s="27">
        <v>21</v>
      </c>
      <c r="N218" s="27" t="s">
        <v>69</v>
      </c>
      <c r="O218" s="33"/>
      <c r="P218" s="33"/>
      <c r="Q218" s="33"/>
      <c r="R218" s="33"/>
      <c r="S218" s="28"/>
      <c r="T218" s="33"/>
      <c r="V218" s="33"/>
      <c r="W218" s="36"/>
      <c r="X218" s="36"/>
      <c r="Y218" s="36"/>
      <c r="Z218" s="36"/>
      <c r="AA218" s="36"/>
      <c r="AC218" s="36"/>
      <c r="AD218" s="36"/>
      <c r="AF218" s="36">
        <v>42524.25</v>
      </c>
      <c r="AG218" s="36"/>
      <c r="AH218" s="42"/>
      <c r="AJ218" s="33"/>
      <c r="AK218" s="65"/>
      <c r="AL218" s="65"/>
      <c r="AN218" s="36"/>
      <c r="AO218" s="36"/>
      <c r="AQ218" s="36"/>
      <c r="AR218" s="36"/>
      <c r="AT218" s="36"/>
      <c r="AU218" s="36"/>
      <c r="AW218" s="36"/>
      <c r="AX218" s="36"/>
      <c r="AY218" s="79"/>
      <c r="AZ218" s="27">
        <v>1287.733980067067</v>
      </c>
      <c r="BA218" s="27">
        <v>21.304866086216926</v>
      </c>
      <c r="BB218" s="38">
        <v>27435</v>
      </c>
      <c r="BC218" s="82">
        <f t="shared" si="7"/>
        <v>0.44524616343382412</v>
      </c>
      <c r="BD218" s="29"/>
    </row>
    <row r="219" spans="1:56" s="27" customFormat="1" ht="15" customHeight="1" x14ac:dyDescent="0.25">
      <c r="A219" s="12"/>
      <c r="B219" s="27" t="s">
        <v>66</v>
      </c>
      <c r="E219" s="31"/>
      <c r="F219" s="32"/>
      <c r="G219" s="27">
        <v>5900</v>
      </c>
      <c r="H219" s="27">
        <v>6199</v>
      </c>
      <c r="I219" s="35" t="s">
        <v>684</v>
      </c>
      <c r="J219" s="35" t="s">
        <v>685</v>
      </c>
      <c r="K219" s="35" t="s">
        <v>78</v>
      </c>
      <c r="L219" s="132">
        <v>43.00592514565983</v>
      </c>
      <c r="M219" s="27">
        <v>21</v>
      </c>
      <c r="N219" s="27" t="s">
        <v>69</v>
      </c>
      <c r="Q219" s="33"/>
      <c r="R219" s="33"/>
      <c r="S219" s="28"/>
      <c r="T219" s="33"/>
      <c r="V219" s="33"/>
      <c r="W219" s="36"/>
      <c r="X219" s="36"/>
      <c r="Y219" s="36"/>
      <c r="Z219" s="36"/>
      <c r="AA219" s="36"/>
      <c r="AC219" s="36"/>
      <c r="AD219" s="36"/>
      <c r="AF219" s="36">
        <v>47087.450000000004</v>
      </c>
      <c r="AG219" s="36"/>
      <c r="AH219" s="32"/>
      <c r="AJ219" s="33"/>
      <c r="AK219" s="36"/>
      <c r="AL219" s="36"/>
      <c r="AN219" s="36"/>
      <c r="AO219" s="36"/>
      <c r="AQ219" s="36"/>
      <c r="AR219" s="36"/>
      <c r="AT219" s="36"/>
      <c r="AU219" s="36"/>
      <c r="AY219" s="86"/>
      <c r="AZ219" s="27">
        <v>1318.1271748845638</v>
      </c>
      <c r="BA219" s="27">
        <v>23.047093314543392</v>
      </c>
      <c r="BB219" s="38">
        <v>30379</v>
      </c>
      <c r="BC219" s="82">
        <f t="shared" si="7"/>
        <v>0.4930247202098102</v>
      </c>
      <c r="BD219" s="29"/>
    </row>
    <row r="220" spans="1:56" s="27" customFormat="1" ht="15" customHeight="1" x14ac:dyDescent="0.25">
      <c r="A220" s="12"/>
      <c r="B220" s="27" t="s">
        <v>66</v>
      </c>
      <c r="G220" s="27">
        <v>300</v>
      </c>
      <c r="H220" s="27">
        <v>399</v>
      </c>
      <c r="I220" s="35" t="s">
        <v>686</v>
      </c>
      <c r="J220" s="35" t="s">
        <v>129</v>
      </c>
      <c r="K220" s="35" t="s">
        <v>674</v>
      </c>
      <c r="L220" s="132">
        <v>39</v>
      </c>
      <c r="M220" s="27">
        <v>21</v>
      </c>
      <c r="N220" s="27" t="s">
        <v>69</v>
      </c>
      <c r="AF220" s="36">
        <v>15921.6</v>
      </c>
      <c r="AG220" s="36"/>
      <c r="AJ220" s="33"/>
      <c r="AK220" s="36"/>
      <c r="AL220" s="36"/>
      <c r="AN220" s="36"/>
      <c r="AO220" s="36"/>
      <c r="AY220" s="79"/>
      <c r="AZ220" s="27">
        <v>641.97165302716098</v>
      </c>
      <c r="BA220" s="27">
        <v>16</v>
      </c>
      <c r="BB220" s="38">
        <v>10272</v>
      </c>
      <c r="BC220" s="82">
        <f t="shared" si="7"/>
        <v>0.16670561657708188</v>
      </c>
      <c r="BD220" s="29"/>
    </row>
    <row r="221" spans="1:56" s="27" customFormat="1" ht="15" customHeight="1" x14ac:dyDescent="0.25">
      <c r="A221" s="12"/>
      <c r="B221" s="48"/>
      <c r="C221" s="48"/>
      <c r="D221" s="48"/>
      <c r="E221" s="49">
        <v>42917</v>
      </c>
      <c r="F221" s="50"/>
      <c r="G221" s="99"/>
      <c r="H221" s="99"/>
      <c r="I221" s="51" t="s">
        <v>135</v>
      </c>
      <c r="J221" s="51" t="s">
        <v>136</v>
      </c>
      <c r="K221" s="51" t="s">
        <v>78</v>
      </c>
      <c r="L221" s="52"/>
      <c r="M221" s="48">
        <v>21</v>
      </c>
      <c r="N221" s="48" t="s">
        <v>69</v>
      </c>
      <c r="O221" s="48"/>
      <c r="P221" s="48"/>
      <c r="Q221" s="48"/>
      <c r="R221" s="48"/>
      <c r="S221" s="48"/>
      <c r="T221" s="48"/>
      <c r="U221" s="48"/>
      <c r="V221" s="48"/>
      <c r="W221" s="48"/>
      <c r="X221" s="48"/>
      <c r="Y221" s="48"/>
      <c r="Z221" s="48"/>
      <c r="AA221" s="48"/>
      <c r="AB221" s="48"/>
      <c r="AC221" s="48"/>
      <c r="AD221" s="48"/>
      <c r="AE221" s="48"/>
      <c r="AF221" s="57">
        <v>27956</v>
      </c>
      <c r="AG221" s="57"/>
      <c r="AH221" s="50"/>
      <c r="AI221" s="99" t="s">
        <v>177</v>
      </c>
      <c r="AJ221" s="58"/>
      <c r="AK221" s="57"/>
      <c r="AL221" s="57"/>
      <c r="AM221" s="48"/>
      <c r="AN221" s="57"/>
      <c r="AO221" s="57"/>
      <c r="AP221" s="48"/>
      <c r="AQ221" s="57"/>
      <c r="AR221" s="57"/>
      <c r="AS221" s="48"/>
      <c r="AT221" s="57"/>
      <c r="AU221" s="57"/>
      <c r="AV221" s="48"/>
      <c r="AW221" s="48"/>
      <c r="AX221" s="48"/>
      <c r="AY221" s="143" t="s">
        <v>227</v>
      </c>
      <c r="AZ221" s="48"/>
      <c r="BA221" s="48"/>
      <c r="BB221" s="81">
        <v>16943</v>
      </c>
      <c r="BC221" s="82">
        <f t="shared" si="7"/>
        <v>0.27497013840201501</v>
      </c>
      <c r="BD221" s="29"/>
    </row>
    <row r="222" spans="1:56" s="27" customFormat="1" ht="15" customHeight="1" x14ac:dyDescent="0.25">
      <c r="A222" s="12"/>
      <c r="B222" s="27" t="s">
        <v>66</v>
      </c>
      <c r="G222" s="27">
        <v>300</v>
      </c>
      <c r="H222" s="27">
        <v>399</v>
      </c>
      <c r="I222" s="35" t="s">
        <v>687</v>
      </c>
      <c r="J222" s="35" t="s">
        <v>129</v>
      </c>
      <c r="K222" s="35" t="s">
        <v>674</v>
      </c>
      <c r="L222" s="132">
        <v>23</v>
      </c>
      <c r="M222" s="27">
        <v>21</v>
      </c>
      <c r="N222" s="27" t="s">
        <v>69</v>
      </c>
      <c r="AF222" s="36">
        <v>20945.150000000001</v>
      </c>
      <c r="AG222" s="36"/>
      <c r="AJ222" s="33"/>
      <c r="AK222" s="36"/>
      <c r="AL222" s="36"/>
      <c r="AN222" s="36"/>
      <c r="AO222" s="36"/>
      <c r="AY222" s="79"/>
      <c r="AZ222" s="27">
        <v>750.73798661235105</v>
      </c>
      <c r="BA222" s="27">
        <v>18</v>
      </c>
      <c r="BB222" s="38">
        <v>13513</v>
      </c>
      <c r="BC222" s="82">
        <f t="shared" si="7"/>
        <v>0.21930422476694972</v>
      </c>
      <c r="BD222" s="29"/>
    </row>
    <row r="223" spans="1:56" s="27" customFormat="1" ht="15" customHeight="1" x14ac:dyDescent="0.25">
      <c r="A223" s="12"/>
      <c r="B223" s="48"/>
      <c r="C223" s="48"/>
      <c r="D223" s="48"/>
      <c r="E223" s="49">
        <v>42917</v>
      </c>
      <c r="F223" s="50"/>
      <c r="G223" s="99"/>
      <c r="H223" s="99"/>
      <c r="I223" s="51" t="s">
        <v>130</v>
      </c>
      <c r="J223" s="51" t="s">
        <v>131</v>
      </c>
      <c r="K223" s="51" t="s">
        <v>132</v>
      </c>
      <c r="L223" s="52"/>
      <c r="M223" s="48">
        <v>21</v>
      </c>
      <c r="N223" s="48" t="s">
        <v>69</v>
      </c>
      <c r="O223" s="48"/>
      <c r="P223" s="48"/>
      <c r="Q223" s="48"/>
      <c r="R223" s="48"/>
      <c r="S223" s="48"/>
      <c r="T223" s="48"/>
      <c r="U223" s="48"/>
      <c r="V223" s="48"/>
      <c r="W223" s="48"/>
      <c r="X223" s="48"/>
      <c r="Y223" s="48"/>
      <c r="Z223" s="48"/>
      <c r="AA223" s="48"/>
      <c r="AB223" s="48"/>
      <c r="AC223" s="48"/>
      <c r="AD223" s="48"/>
      <c r="AE223" s="48"/>
      <c r="AF223" s="57">
        <v>57107</v>
      </c>
      <c r="AG223" s="57"/>
      <c r="AH223" s="50"/>
      <c r="AI223" s="48" t="s">
        <v>133</v>
      </c>
      <c r="AJ223" s="58" t="s">
        <v>134</v>
      </c>
      <c r="AK223" s="57">
        <v>50000</v>
      </c>
      <c r="AL223" s="57"/>
      <c r="AM223" s="48"/>
      <c r="AN223" s="57"/>
      <c r="AO223" s="57"/>
      <c r="AP223" s="48"/>
      <c r="AQ223" s="57"/>
      <c r="AR223" s="57"/>
      <c r="AS223" s="48"/>
      <c r="AT223" s="57"/>
      <c r="AU223" s="57"/>
      <c r="AV223" s="48"/>
      <c r="AW223" s="48"/>
      <c r="AX223" s="48"/>
      <c r="AY223" s="143" t="s">
        <v>227</v>
      </c>
      <c r="AZ223" s="48"/>
      <c r="BA223" s="48"/>
      <c r="BB223" s="81">
        <v>34610</v>
      </c>
      <c r="BC223" s="82">
        <f t="shared" si="7"/>
        <v>0.56169016644595049</v>
      </c>
      <c r="BD223" s="29"/>
    </row>
    <row r="224" spans="1:56" s="27" customFormat="1" ht="15" customHeight="1" x14ac:dyDescent="0.25">
      <c r="A224" s="12"/>
      <c r="B224" s="27" t="s">
        <v>66</v>
      </c>
      <c r="D224" s="27" t="s">
        <v>419</v>
      </c>
      <c r="E224" s="31"/>
      <c r="F224" s="32"/>
      <c r="G224" s="121">
        <v>4900</v>
      </c>
      <c r="H224" s="121">
        <v>4999</v>
      </c>
      <c r="I224" s="155" t="s">
        <v>328</v>
      </c>
      <c r="J224" s="128" t="s">
        <v>327</v>
      </c>
      <c r="K224" s="128" t="s">
        <v>324</v>
      </c>
      <c r="L224" s="121">
        <v>60</v>
      </c>
      <c r="M224" s="126">
        <v>21</v>
      </c>
      <c r="N224" s="126" t="s">
        <v>69</v>
      </c>
      <c r="AB224" s="27">
        <v>5</v>
      </c>
      <c r="AE224" s="27">
        <v>5</v>
      </c>
      <c r="AF224" s="127">
        <v>14066.25</v>
      </c>
      <c r="AG224" s="36" t="s">
        <v>420</v>
      </c>
      <c r="AH224" s="32"/>
      <c r="AJ224" s="33"/>
      <c r="AK224" s="36"/>
      <c r="AL224" s="36"/>
      <c r="AN224" s="36"/>
      <c r="AO224" s="36"/>
      <c r="AQ224" s="36"/>
      <c r="AR224" s="36"/>
      <c r="AT224" s="36"/>
      <c r="AU224" s="36"/>
      <c r="AY224" s="109" t="s">
        <v>453</v>
      </c>
      <c r="AZ224" s="129">
        <v>303</v>
      </c>
      <c r="BA224" s="121">
        <v>30</v>
      </c>
      <c r="BB224" s="130">
        <v>9075</v>
      </c>
      <c r="BC224" s="82">
        <f t="shared" si="7"/>
        <v>0.14727934875749787</v>
      </c>
      <c r="BD224" s="29"/>
    </row>
    <row r="225" spans="1:56" s="27" customFormat="1" ht="15" customHeight="1" x14ac:dyDescent="0.25">
      <c r="A225" s="30"/>
      <c r="B225" s="27" t="s">
        <v>66</v>
      </c>
      <c r="E225" s="31"/>
      <c r="F225" s="32"/>
      <c r="G225" s="27">
        <v>6800</v>
      </c>
      <c r="H225" s="27">
        <v>7099</v>
      </c>
      <c r="I225" s="35" t="s">
        <v>674</v>
      </c>
      <c r="J225" s="35" t="s">
        <v>688</v>
      </c>
      <c r="K225" s="35" t="s">
        <v>78</v>
      </c>
      <c r="L225" s="132">
        <v>44.162428559595796</v>
      </c>
      <c r="M225" s="27">
        <v>21</v>
      </c>
      <c r="N225" s="27" t="s">
        <v>69</v>
      </c>
      <c r="AF225" s="36">
        <v>37426.300000000003</v>
      </c>
      <c r="AG225" s="36"/>
      <c r="AH225" s="32"/>
      <c r="AJ225" s="33"/>
      <c r="AK225" s="36"/>
      <c r="AL225" s="36"/>
      <c r="AN225" s="36"/>
      <c r="AO225" s="36"/>
      <c r="AQ225" s="36"/>
      <c r="AR225" s="36"/>
      <c r="AT225" s="36"/>
      <c r="AU225" s="36"/>
      <c r="AY225" s="86"/>
      <c r="AZ225" s="27">
        <v>1442.248314221725</v>
      </c>
      <c r="BA225" s="27">
        <v>16.74191591135942</v>
      </c>
      <c r="BB225" s="38">
        <v>24146</v>
      </c>
      <c r="BC225" s="82">
        <f t="shared" si="7"/>
        <v>0.39186855703565215</v>
      </c>
      <c r="BD225" s="29"/>
    </row>
    <row r="226" spans="1:56" s="27" customFormat="1" x14ac:dyDescent="0.25">
      <c r="A226" s="12"/>
      <c r="B226" s="27" t="s">
        <v>66</v>
      </c>
      <c r="G226" s="27">
        <v>4800</v>
      </c>
      <c r="H226" s="27">
        <v>5999</v>
      </c>
      <c r="I226" s="35" t="s">
        <v>689</v>
      </c>
      <c r="J226" s="35" t="s">
        <v>690</v>
      </c>
      <c r="K226" s="35" t="s">
        <v>685</v>
      </c>
      <c r="L226" s="132">
        <v>14</v>
      </c>
      <c r="M226" s="27">
        <v>21</v>
      </c>
      <c r="N226" s="27" t="s">
        <v>69</v>
      </c>
      <c r="AF226" s="36">
        <v>30860.5</v>
      </c>
      <c r="AG226" s="36"/>
      <c r="AJ226" s="33"/>
      <c r="AK226" s="36"/>
      <c r="AL226" s="36"/>
      <c r="AN226" s="36"/>
      <c r="AO226" s="36"/>
      <c r="AY226" s="79"/>
      <c r="AZ226" s="27">
        <v>996</v>
      </c>
      <c r="BA226" s="27">
        <v>20</v>
      </c>
      <c r="BB226" s="38">
        <v>19910</v>
      </c>
      <c r="BC226" s="82">
        <f t="shared" si="7"/>
        <v>0.3231219651528135</v>
      </c>
      <c r="BD226" s="29"/>
    </row>
    <row r="227" spans="1:56" s="27" customFormat="1" x14ac:dyDescent="0.25">
      <c r="A227" s="12"/>
      <c r="B227" s="27" t="s">
        <v>66</v>
      </c>
      <c r="G227" s="27">
        <v>6100</v>
      </c>
      <c r="H227" s="27">
        <v>6199</v>
      </c>
      <c r="I227" s="35" t="s">
        <v>691</v>
      </c>
      <c r="J227" s="35" t="s">
        <v>692</v>
      </c>
      <c r="K227" s="35" t="s">
        <v>693</v>
      </c>
      <c r="L227" s="132">
        <v>78.468596741021983</v>
      </c>
      <c r="M227" s="27">
        <v>21</v>
      </c>
      <c r="N227" s="27" t="s">
        <v>69</v>
      </c>
      <c r="AF227" s="36">
        <v>39190.200000000004</v>
      </c>
      <c r="AG227" s="36"/>
      <c r="AJ227" s="33"/>
      <c r="AK227" s="36"/>
      <c r="AL227" s="36"/>
      <c r="AN227" s="36"/>
      <c r="AO227" s="36"/>
      <c r="AY227" s="79"/>
      <c r="AZ227" s="27">
        <v>1053.4975253105931</v>
      </c>
      <c r="BA227" s="27">
        <v>24.000056376540371</v>
      </c>
      <c r="BB227" s="38">
        <v>25284</v>
      </c>
      <c r="BC227" s="82">
        <f t="shared" si="7"/>
        <v>0.41033730622419567</v>
      </c>
      <c r="BD227" s="29"/>
    </row>
    <row r="228" spans="1:56" s="27" customFormat="1" x14ac:dyDescent="0.25">
      <c r="A228" s="12"/>
      <c r="B228" s="27" t="s">
        <v>66</v>
      </c>
      <c r="E228" s="31"/>
      <c r="F228" s="32"/>
      <c r="G228" s="27">
        <v>500</v>
      </c>
      <c r="H228" s="27">
        <v>599</v>
      </c>
      <c r="I228" s="35" t="s">
        <v>680</v>
      </c>
      <c r="J228" s="35" t="s">
        <v>694</v>
      </c>
      <c r="K228" s="35" t="s">
        <v>682</v>
      </c>
      <c r="L228" s="132">
        <v>53</v>
      </c>
      <c r="M228" s="27">
        <v>21</v>
      </c>
      <c r="N228" s="27" t="s">
        <v>69</v>
      </c>
      <c r="AB228" s="33"/>
      <c r="AE228" s="36"/>
      <c r="AF228" s="36">
        <v>10696.550000000001</v>
      </c>
      <c r="AG228" s="36"/>
      <c r="AH228" s="32"/>
      <c r="AJ228" s="33"/>
      <c r="AK228" s="36"/>
      <c r="AL228" s="36"/>
      <c r="AN228" s="36"/>
      <c r="AO228" s="36"/>
      <c r="AQ228" s="36"/>
      <c r="AR228" s="36"/>
      <c r="AT228" s="36"/>
      <c r="AU228" s="36"/>
      <c r="AY228" s="86"/>
      <c r="AZ228" s="38">
        <v>314</v>
      </c>
      <c r="BA228" s="38">
        <v>22</v>
      </c>
      <c r="BB228" s="38">
        <v>6901</v>
      </c>
      <c r="BC228" s="82">
        <f t="shared" si="7"/>
        <v>0.11199722157305705</v>
      </c>
      <c r="BD228" s="29"/>
    </row>
    <row r="229" spans="1:56" s="27" customFormat="1" x14ac:dyDescent="0.25">
      <c r="A229" s="12"/>
      <c r="B229" s="27" t="s">
        <v>66</v>
      </c>
      <c r="E229" s="31"/>
      <c r="F229" s="32"/>
      <c r="G229" s="27">
        <v>700</v>
      </c>
      <c r="H229" s="27">
        <v>799</v>
      </c>
      <c r="I229" s="35" t="s">
        <v>680</v>
      </c>
      <c r="J229" s="35" t="s">
        <v>695</v>
      </c>
      <c r="K229" s="35" t="s">
        <v>679</v>
      </c>
      <c r="L229" s="132">
        <v>54</v>
      </c>
      <c r="M229" s="43">
        <v>21</v>
      </c>
      <c r="N229" s="27" t="s">
        <v>69</v>
      </c>
      <c r="AB229" s="33"/>
      <c r="AE229" s="36"/>
      <c r="AF229" s="36">
        <v>9114</v>
      </c>
      <c r="AG229" s="36"/>
      <c r="AH229" s="32"/>
      <c r="AJ229" s="33"/>
      <c r="AK229" s="36"/>
      <c r="AL229" s="36"/>
      <c r="AN229" s="36"/>
      <c r="AO229" s="36"/>
      <c r="AQ229" s="36"/>
      <c r="AR229" s="36"/>
      <c r="AT229" s="36"/>
      <c r="AU229" s="36"/>
      <c r="AY229" s="86"/>
      <c r="AZ229" s="38">
        <v>294</v>
      </c>
      <c r="BA229" s="38">
        <v>20</v>
      </c>
      <c r="BB229" s="38">
        <v>5880</v>
      </c>
      <c r="BC229" s="82">
        <f t="shared" si="7"/>
        <v>9.5427280517254812E-2</v>
      </c>
      <c r="BD229" s="29"/>
    </row>
    <row r="230" spans="1:56" s="27" customFormat="1" x14ac:dyDescent="0.25">
      <c r="A230" s="12"/>
      <c r="B230" s="27" t="s">
        <v>66</v>
      </c>
      <c r="G230" s="27">
        <v>300</v>
      </c>
      <c r="H230" s="27">
        <v>399</v>
      </c>
      <c r="I230" s="35" t="s">
        <v>696</v>
      </c>
      <c r="J230" s="35" t="s">
        <v>129</v>
      </c>
      <c r="K230" s="35" t="s">
        <v>78</v>
      </c>
      <c r="L230" s="132">
        <v>29</v>
      </c>
      <c r="M230" s="27">
        <v>21</v>
      </c>
      <c r="N230" s="27" t="s">
        <v>69</v>
      </c>
      <c r="AF230" s="36">
        <v>7184.25</v>
      </c>
      <c r="AG230" s="36"/>
      <c r="AJ230" s="33"/>
      <c r="AK230" s="36"/>
      <c r="AL230" s="36"/>
      <c r="AN230" s="36"/>
      <c r="AO230" s="36"/>
      <c r="AY230" s="79"/>
      <c r="AZ230" s="27">
        <v>579.31291652165498</v>
      </c>
      <c r="BA230" s="27">
        <v>8</v>
      </c>
      <c r="BB230" s="38">
        <v>4635</v>
      </c>
      <c r="BC230" s="82">
        <f t="shared" si="7"/>
        <v>7.5222014489366676E-2</v>
      </c>
      <c r="BD230" s="29"/>
    </row>
    <row r="231" spans="1:56" s="27" customFormat="1" x14ac:dyDescent="0.25">
      <c r="A231" s="12"/>
      <c r="B231" s="48" t="s">
        <v>66</v>
      </c>
      <c r="C231" s="48"/>
      <c r="D231" s="48" t="s">
        <v>223</v>
      </c>
      <c r="E231" s="49">
        <v>43282</v>
      </c>
      <c r="F231" s="80"/>
      <c r="G231" s="48">
        <v>6700</v>
      </c>
      <c r="H231" s="48">
        <v>6799</v>
      </c>
      <c r="I231" s="51" t="s">
        <v>205</v>
      </c>
      <c r="J231" s="51" t="s">
        <v>201</v>
      </c>
      <c r="K231" s="51" t="s">
        <v>204</v>
      </c>
      <c r="L231" s="58">
        <v>2</v>
      </c>
      <c r="M231" s="48">
        <v>21</v>
      </c>
      <c r="N231" s="27" t="s">
        <v>69</v>
      </c>
      <c r="AB231" s="33">
        <v>0</v>
      </c>
      <c r="AF231" s="36">
        <v>14709.600000000002</v>
      </c>
      <c r="AG231" s="36"/>
      <c r="AH231" s="32"/>
      <c r="AI231" s="27" t="s">
        <v>115</v>
      </c>
      <c r="AJ231" s="33"/>
      <c r="AK231" s="36">
        <v>14709.600000000002</v>
      </c>
      <c r="AL231" s="36" t="str">
        <f>IF(AG231="","",AG231)</f>
        <v/>
      </c>
      <c r="AN231" s="36"/>
      <c r="AO231" s="36"/>
      <c r="AQ231" s="36"/>
      <c r="AR231" s="36"/>
      <c r="AT231" s="36"/>
      <c r="AU231" s="36"/>
      <c r="AY231" s="86"/>
      <c r="AZ231" s="38">
        <v>408.6</v>
      </c>
      <c r="BA231" s="38">
        <v>24.000000000000004</v>
      </c>
      <c r="BB231" s="81">
        <v>9806.4000000000015</v>
      </c>
      <c r="BC231" s="82">
        <f t="shared" si="7"/>
        <v>0.15914933395653194</v>
      </c>
      <c r="BD231" s="29"/>
    </row>
    <row r="232" spans="1:56" s="27" customFormat="1" x14ac:dyDescent="0.25">
      <c r="A232" s="30"/>
      <c r="B232" s="48" t="s">
        <v>66</v>
      </c>
      <c r="C232" s="48"/>
      <c r="D232" s="48" t="s">
        <v>223</v>
      </c>
      <c r="E232" s="49">
        <v>43282</v>
      </c>
      <c r="F232" s="80"/>
      <c r="G232" s="48">
        <v>6500</v>
      </c>
      <c r="H232" s="48">
        <v>6699</v>
      </c>
      <c r="I232" s="51" t="s">
        <v>205</v>
      </c>
      <c r="J232" s="51" t="s">
        <v>201</v>
      </c>
      <c r="K232" s="51" t="s">
        <v>206</v>
      </c>
      <c r="L232" s="58">
        <v>53.977723345801195</v>
      </c>
      <c r="M232" s="48">
        <v>21</v>
      </c>
      <c r="N232" s="27" t="s">
        <v>69</v>
      </c>
      <c r="AB232" s="27">
        <v>4</v>
      </c>
      <c r="AF232" s="36">
        <v>45316.5</v>
      </c>
      <c r="AG232" s="36"/>
      <c r="AH232" s="32"/>
      <c r="AI232" s="27" t="s">
        <v>115</v>
      </c>
      <c r="AJ232" s="33"/>
      <c r="AK232" s="36">
        <v>45316.5</v>
      </c>
      <c r="AL232" s="36" t="str">
        <f>IF(AG232="","",AG232)</f>
        <v/>
      </c>
      <c r="AN232" s="36"/>
      <c r="AO232" s="36"/>
      <c r="AQ232" s="36"/>
      <c r="AR232" s="36"/>
      <c r="AT232" s="36"/>
      <c r="AU232" s="36"/>
      <c r="AY232" s="86"/>
      <c r="AZ232" s="27">
        <v>1316.5660123774539</v>
      </c>
      <c r="BA232" s="27">
        <v>22.94681749033229</v>
      </c>
      <c r="BB232" s="81">
        <v>30211</v>
      </c>
      <c r="BC232" s="82">
        <f t="shared" si="7"/>
        <v>0.49029822648074578</v>
      </c>
      <c r="BD232" s="29"/>
    </row>
    <row r="233" spans="1:56" s="27" customFormat="1" x14ac:dyDescent="0.25">
      <c r="A233" s="30"/>
      <c r="B233" s="27" t="s">
        <v>66</v>
      </c>
      <c r="E233" s="31"/>
      <c r="F233" s="32"/>
      <c r="G233" s="27">
        <v>5900</v>
      </c>
      <c r="H233" s="27">
        <v>6199</v>
      </c>
      <c r="I233" s="35" t="s">
        <v>697</v>
      </c>
      <c r="J233" s="35" t="s">
        <v>684</v>
      </c>
      <c r="K233" s="35" t="s">
        <v>78</v>
      </c>
      <c r="L233" s="132">
        <v>41.690418806105697</v>
      </c>
      <c r="M233" s="27">
        <v>21</v>
      </c>
      <c r="N233" s="27" t="s">
        <v>69</v>
      </c>
      <c r="AB233" s="33"/>
      <c r="AE233" s="36"/>
      <c r="AF233" s="36">
        <v>44374.950000000004</v>
      </c>
      <c r="AG233" s="36"/>
      <c r="AH233" s="32"/>
      <c r="AJ233" s="33"/>
      <c r="AK233" s="36"/>
      <c r="AL233" s="36"/>
      <c r="AN233" s="36"/>
      <c r="AO233" s="36"/>
      <c r="AQ233" s="36"/>
      <c r="AR233" s="36"/>
      <c r="AT233" s="36"/>
      <c r="AU233" s="36"/>
      <c r="AY233" s="86"/>
      <c r="AZ233" s="38">
        <v>1192.8762869813511</v>
      </c>
      <c r="BA233" s="38">
        <v>23.999974106659035</v>
      </c>
      <c r="BB233" s="38">
        <v>28629</v>
      </c>
      <c r="BC233" s="82">
        <f t="shared" si="7"/>
        <v>0.46462374386538913</v>
      </c>
      <c r="BD233" s="29"/>
    </row>
    <row r="234" spans="1:56" s="27" customFormat="1" x14ac:dyDescent="0.25">
      <c r="A234" s="30"/>
      <c r="B234" s="27" t="s">
        <v>66</v>
      </c>
      <c r="G234" s="27">
        <v>200</v>
      </c>
      <c r="H234" s="27">
        <v>399</v>
      </c>
      <c r="I234" s="35" t="s">
        <v>677</v>
      </c>
      <c r="J234" s="35" t="s">
        <v>676</v>
      </c>
      <c r="K234" s="35" t="s">
        <v>698</v>
      </c>
      <c r="L234" s="132">
        <v>52.759037111334003</v>
      </c>
      <c r="M234" s="27">
        <v>21</v>
      </c>
      <c r="N234" s="27" t="s">
        <v>69</v>
      </c>
      <c r="AF234" s="36">
        <v>38633.75</v>
      </c>
      <c r="AG234" s="36"/>
      <c r="AJ234" s="33"/>
      <c r="AK234" s="36"/>
      <c r="AL234" s="36"/>
      <c r="AN234" s="36"/>
      <c r="AO234" s="36"/>
      <c r="AY234" s="79"/>
      <c r="AZ234" s="27">
        <v>1704.5485143992798</v>
      </c>
      <c r="BA234" s="27">
        <v>14.622640417356566</v>
      </c>
      <c r="BB234" s="38">
        <v>24925</v>
      </c>
      <c r="BC234" s="82">
        <f t="shared" si="7"/>
        <v>0.40451104879125444</v>
      </c>
      <c r="BD234" s="29"/>
    </row>
    <row r="235" spans="1:56" s="27" customFormat="1" x14ac:dyDescent="0.25">
      <c r="A235" s="30"/>
      <c r="B235" s="27" t="s">
        <v>66</v>
      </c>
      <c r="E235" s="31"/>
      <c r="F235" s="42"/>
      <c r="G235" s="27">
        <v>5000</v>
      </c>
      <c r="H235" s="27">
        <v>5199</v>
      </c>
      <c r="I235" s="79" t="s">
        <v>695</v>
      </c>
      <c r="J235" s="79" t="s">
        <v>681</v>
      </c>
      <c r="K235" s="79" t="s">
        <v>78</v>
      </c>
      <c r="L235" s="132">
        <v>65.175336000820764</v>
      </c>
      <c r="M235" s="27">
        <v>21</v>
      </c>
      <c r="N235" s="27" t="s">
        <v>69</v>
      </c>
      <c r="Q235" s="33"/>
      <c r="R235" s="33"/>
      <c r="S235" s="28"/>
      <c r="T235" s="33"/>
      <c r="V235" s="33"/>
      <c r="W235" s="36"/>
      <c r="X235" s="36"/>
      <c r="Y235" s="36"/>
      <c r="Z235" s="36"/>
      <c r="AA235" s="36"/>
      <c r="AC235" s="36"/>
      <c r="AD235" s="36"/>
      <c r="AF235" s="36">
        <v>30215.7</v>
      </c>
      <c r="AG235" s="36"/>
      <c r="AH235" s="42"/>
      <c r="AJ235" s="53"/>
      <c r="AK235" s="36"/>
      <c r="AL235" s="36"/>
      <c r="AM235" s="56"/>
      <c r="AN235" s="36"/>
      <c r="AO235" s="36"/>
      <c r="AQ235" s="36"/>
      <c r="AR235" s="36"/>
      <c r="AT235" s="36"/>
      <c r="AU235" s="36"/>
      <c r="AW235" s="36"/>
      <c r="AX235" s="36"/>
      <c r="AY235" s="79"/>
      <c r="AZ235" s="27">
        <v>935.09801427929597</v>
      </c>
      <c r="BA235" s="27">
        <v>20.847012508121434</v>
      </c>
      <c r="BB235" s="38">
        <v>19494</v>
      </c>
      <c r="BC235" s="82">
        <f t="shared" si="7"/>
        <v>0.31637064734751114</v>
      </c>
      <c r="BD235" s="29"/>
    </row>
    <row r="236" spans="1:56" s="27" customFormat="1" x14ac:dyDescent="0.25">
      <c r="A236" s="30"/>
      <c r="B236" s="27" t="s">
        <v>66</v>
      </c>
      <c r="D236" s="27" t="s">
        <v>419</v>
      </c>
      <c r="E236" s="31"/>
      <c r="F236" s="32"/>
      <c r="G236" s="121">
        <v>4800</v>
      </c>
      <c r="H236" s="121">
        <v>4999</v>
      </c>
      <c r="I236" s="155" t="s">
        <v>84</v>
      </c>
      <c r="J236" s="128" t="s">
        <v>324</v>
      </c>
      <c r="K236" s="128" t="s">
        <v>174</v>
      </c>
      <c r="L236" s="121">
        <v>61.374095763003787</v>
      </c>
      <c r="M236" s="126">
        <v>21</v>
      </c>
      <c r="N236" s="126" t="s">
        <v>69</v>
      </c>
      <c r="AB236" s="33">
        <v>4</v>
      </c>
      <c r="AE236" s="27">
        <v>4</v>
      </c>
      <c r="AF236" s="127">
        <v>35997.200000000004</v>
      </c>
      <c r="AG236" s="36" t="s">
        <v>420</v>
      </c>
      <c r="AH236" s="32"/>
      <c r="AJ236" s="33"/>
      <c r="AK236" s="36"/>
      <c r="AL236" s="36"/>
      <c r="AN236" s="36"/>
      <c r="AO236" s="36"/>
      <c r="AQ236" s="36"/>
      <c r="AR236" s="36"/>
      <c r="AT236" s="36"/>
      <c r="AU236" s="36"/>
      <c r="AY236" s="109" t="s">
        <v>453</v>
      </c>
      <c r="AZ236" s="129">
        <v>822.46639840890191</v>
      </c>
      <c r="BA236" s="121">
        <v>28.237019828321095</v>
      </c>
      <c r="BB236" s="130">
        <v>23224</v>
      </c>
      <c r="BC236" s="82">
        <f t="shared" si="7"/>
        <v>0.37690529978447718</v>
      </c>
      <c r="BD236" s="29"/>
    </row>
    <row r="237" spans="1:56" s="27" customFormat="1" x14ac:dyDescent="0.25">
      <c r="A237" s="30"/>
      <c r="B237" s="27" t="s">
        <v>66</v>
      </c>
      <c r="G237" s="27">
        <v>2825</v>
      </c>
      <c r="H237" s="27">
        <v>2899</v>
      </c>
      <c r="I237" s="35" t="s">
        <v>699</v>
      </c>
      <c r="J237" s="35" t="s">
        <v>691</v>
      </c>
      <c r="K237" s="35" t="s">
        <v>690</v>
      </c>
      <c r="L237" s="132">
        <v>78</v>
      </c>
      <c r="M237" s="27">
        <v>21</v>
      </c>
      <c r="N237" s="27" t="s">
        <v>69</v>
      </c>
      <c r="AF237" s="36">
        <v>12877.4</v>
      </c>
      <c r="AG237" s="36"/>
      <c r="AJ237" s="33"/>
      <c r="AK237" s="36"/>
      <c r="AL237" s="36"/>
      <c r="AN237" s="36"/>
      <c r="AO237" s="36"/>
      <c r="AY237" s="79"/>
      <c r="AZ237" s="27">
        <v>346</v>
      </c>
      <c r="BA237" s="27">
        <v>24</v>
      </c>
      <c r="BB237" s="38">
        <v>8308</v>
      </c>
      <c r="BC237" s="82">
        <f t="shared" si="7"/>
        <v>0.13483160655397158</v>
      </c>
      <c r="BD237" s="29"/>
    </row>
    <row r="238" spans="1:56" s="27" customFormat="1" x14ac:dyDescent="0.25">
      <c r="A238" s="30"/>
      <c r="B238" s="27" t="s">
        <v>66</v>
      </c>
      <c r="D238" s="27" t="s">
        <v>419</v>
      </c>
      <c r="E238" s="31"/>
      <c r="F238" s="32"/>
      <c r="G238" s="121">
        <v>100</v>
      </c>
      <c r="H238" s="121">
        <v>114</v>
      </c>
      <c r="I238" s="155" t="s">
        <v>330</v>
      </c>
      <c r="J238" s="128" t="s">
        <v>129</v>
      </c>
      <c r="K238" s="128" t="s">
        <v>84</v>
      </c>
      <c r="L238" s="121">
        <v>59</v>
      </c>
      <c r="M238" s="126">
        <v>21</v>
      </c>
      <c r="N238" s="126" t="s">
        <v>69</v>
      </c>
      <c r="AB238" s="33">
        <v>4</v>
      </c>
      <c r="AF238" s="127">
        <v>16994.2</v>
      </c>
      <c r="AG238" s="36" t="s">
        <v>420</v>
      </c>
      <c r="AH238" s="32"/>
      <c r="AJ238" s="33"/>
      <c r="AK238" s="36"/>
      <c r="AL238" s="36"/>
      <c r="AN238" s="36"/>
      <c r="AO238" s="36"/>
      <c r="AQ238" s="36"/>
      <c r="AR238" s="36"/>
      <c r="AT238" s="36"/>
      <c r="AU238" s="36"/>
      <c r="AY238" s="109" t="s">
        <v>453</v>
      </c>
      <c r="AZ238" s="129">
        <v>422</v>
      </c>
      <c r="BA238" s="121">
        <v>26</v>
      </c>
      <c r="BB238" s="130">
        <v>10964</v>
      </c>
      <c r="BC238" s="82">
        <f t="shared" si="7"/>
        <v>0.17793617408013296</v>
      </c>
      <c r="BD238" s="29"/>
    </row>
    <row r="239" spans="1:56" s="27" customFormat="1" x14ac:dyDescent="0.25">
      <c r="A239" s="30"/>
      <c r="B239" s="27" t="s">
        <v>66</v>
      </c>
      <c r="G239" s="27">
        <v>900</v>
      </c>
      <c r="H239" s="27">
        <v>1199</v>
      </c>
      <c r="I239" s="35" t="s">
        <v>690</v>
      </c>
      <c r="J239" s="35" t="s">
        <v>200</v>
      </c>
      <c r="K239" s="35" t="s">
        <v>78</v>
      </c>
      <c r="L239" s="132">
        <v>52.663773309443229</v>
      </c>
      <c r="M239" s="27">
        <v>21</v>
      </c>
      <c r="N239" s="27" t="s">
        <v>69</v>
      </c>
      <c r="AF239" s="36">
        <v>116784.75</v>
      </c>
      <c r="AG239" s="36"/>
      <c r="AJ239" s="33"/>
      <c r="AK239" s="36"/>
      <c r="AL239" s="36"/>
      <c r="AM239" s="36"/>
      <c r="AN239" s="36"/>
      <c r="AO239" s="36"/>
      <c r="AY239" s="79"/>
      <c r="AZ239" s="27">
        <v>3947.8217683090443</v>
      </c>
      <c r="BA239" s="27">
        <v>19.085208102561388</v>
      </c>
      <c r="BB239" s="38">
        <v>75345</v>
      </c>
      <c r="BC239" s="82">
        <f t="shared" si="7"/>
        <v>1.2227837500973748</v>
      </c>
      <c r="BD239" s="29"/>
    </row>
    <row r="240" spans="1:56" s="27" customFormat="1" x14ac:dyDescent="0.25">
      <c r="A240" s="30"/>
      <c r="B240" s="27" t="s">
        <v>66</v>
      </c>
      <c r="D240" s="27" t="s">
        <v>419</v>
      </c>
      <c r="E240" s="31"/>
      <c r="F240" s="32"/>
      <c r="G240" s="126">
        <v>200</v>
      </c>
      <c r="H240" s="126">
        <v>5799</v>
      </c>
      <c r="I240" s="147" t="s">
        <v>331</v>
      </c>
      <c r="J240" s="131" t="s">
        <v>129</v>
      </c>
      <c r="K240" s="131" t="s">
        <v>332</v>
      </c>
      <c r="L240" s="132">
        <v>54.93975726781354</v>
      </c>
      <c r="M240" s="133">
        <v>21</v>
      </c>
      <c r="N240" s="133" t="s">
        <v>71</v>
      </c>
      <c r="Q240" s="33"/>
      <c r="R240" s="33"/>
      <c r="S240" s="28"/>
      <c r="T240" s="33"/>
      <c r="V240" s="33"/>
      <c r="W240" s="36"/>
      <c r="X240" s="36"/>
      <c r="Y240" s="36"/>
      <c r="Z240" s="36"/>
      <c r="AA240" s="36"/>
      <c r="AB240" s="27">
        <v>15</v>
      </c>
      <c r="AC240" s="36"/>
      <c r="AD240" s="36"/>
      <c r="AE240" s="27">
        <v>15</v>
      </c>
      <c r="AF240" s="134">
        <v>256091.99549999996</v>
      </c>
      <c r="AG240" s="36">
        <f>58248.02+157891.22</f>
        <v>216139.24</v>
      </c>
      <c r="AH240" s="32"/>
      <c r="AJ240" s="33"/>
      <c r="AK240" s="36"/>
      <c r="AL240" s="36"/>
      <c r="AN240" s="36"/>
      <c r="AO240" s="36"/>
      <c r="AQ240" s="36"/>
      <c r="AR240" s="36"/>
      <c r="AT240" s="36"/>
      <c r="AU240" s="36"/>
      <c r="AW240" s="36"/>
      <c r="AX240" s="36"/>
      <c r="AY240" s="128" t="s">
        <v>333</v>
      </c>
      <c r="AZ240" s="135">
        <v>5145.34</v>
      </c>
      <c r="BA240" s="132">
        <v>30.164628576537215</v>
      </c>
      <c r="BB240" s="136">
        <v>155207.26999999999</v>
      </c>
      <c r="BC240" s="82">
        <f t="shared" si="7"/>
        <v>2.5188788592869567</v>
      </c>
      <c r="BD240" s="29"/>
    </row>
    <row r="241" spans="1:56" s="27" customFormat="1" x14ac:dyDescent="0.25">
      <c r="A241" s="30"/>
      <c r="B241" s="27" t="s">
        <v>66</v>
      </c>
      <c r="D241" s="27" t="s">
        <v>419</v>
      </c>
      <c r="E241" s="31"/>
      <c r="F241" s="32"/>
      <c r="G241" s="121">
        <v>100</v>
      </c>
      <c r="H241" s="121">
        <v>199</v>
      </c>
      <c r="I241" s="155" t="s">
        <v>329</v>
      </c>
      <c r="J241" s="128" t="s">
        <v>84</v>
      </c>
      <c r="K241" s="128" t="s">
        <v>129</v>
      </c>
      <c r="L241" s="121">
        <v>35</v>
      </c>
      <c r="M241" s="126">
        <v>21</v>
      </c>
      <c r="N241" s="126" t="s">
        <v>69</v>
      </c>
      <c r="AB241" s="33">
        <v>8</v>
      </c>
      <c r="AF241" s="127">
        <v>19027.8</v>
      </c>
      <c r="AG241" s="36" t="s">
        <v>420</v>
      </c>
      <c r="AH241" s="32"/>
      <c r="AJ241" s="33"/>
      <c r="AK241" s="36"/>
      <c r="AL241" s="36"/>
      <c r="AN241" s="36"/>
      <c r="AO241" s="36"/>
      <c r="AQ241" s="36"/>
      <c r="AR241" s="36"/>
      <c r="AT241" s="36"/>
      <c r="AU241" s="36"/>
      <c r="AY241" s="109" t="s">
        <v>453</v>
      </c>
      <c r="AZ241" s="129">
        <v>409</v>
      </c>
      <c r="BA241" s="121">
        <v>30</v>
      </c>
      <c r="BB241" s="130">
        <v>12276</v>
      </c>
      <c r="BC241" s="82">
        <f t="shared" si="7"/>
        <v>0.19922879177377892</v>
      </c>
      <c r="BD241" s="29"/>
    </row>
    <row r="242" spans="1:56" s="27" customFormat="1" x14ac:dyDescent="0.25">
      <c r="A242" s="30"/>
      <c r="B242" s="27" t="s">
        <v>66</v>
      </c>
      <c r="G242" s="27">
        <v>2800</v>
      </c>
      <c r="H242" s="27">
        <v>2899</v>
      </c>
      <c r="I242" s="35" t="s">
        <v>693</v>
      </c>
      <c r="J242" s="35" t="s">
        <v>217</v>
      </c>
      <c r="K242" s="35" t="s">
        <v>691</v>
      </c>
      <c r="L242" s="132">
        <v>85</v>
      </c>
      <c r="M242" s="27">
        <v>21</v>
      </c>
      <c r="N242" s="27" t="s">
        <v>69</v>
      </c>
      <c r="AF242" s="36">
        <v>29848.350000000002</v>
      </c>
      <c r="AG242" s="36"/>
      <c r="AJ242" s="33"/>
      <c r="AK242" s="36"/>
      <c r="AL242" s="36"/>
      <c r="AN242" s="36"/>
      <c r="AO242" s="36"/>
      <c r="AY242" s="79"/>
      <c r="AZ242" s="27">
        <v>837</v>
      </c>
      <c r="BA242" s="27">
        <v>23</v>
      </c>
      <c r="BB242" s="38">
        <v>19257</v>
      </c>
      <c r="BC242" s="82">
        <f t="shared" si="7"/>
        <v>0.3125243436940095</v>
      </c>
      <c r="BD242" s="29"/>
    </row>
    <row r="243" spans="1:56" s="27" customFormat="1" x14ac:dyDescent="0.25">
      <c r="A243" s="30"/>
      <c r="B243" s="27" t="s">
        <v>66</v>
      </c>
      <c r="E243" s="31"/>
      <c r="F243" s="32"/>
      <c r="G243" s="27">
        <v>5400</v>
      </c>
      <c r="H243" s="27">
        <v>5499</v>
      </c>
      <c r="I243" s="35" t="s">
        <v>700</v>
      </c>
      <c r="J243" s="35" t="s">
        <v>701</v>
      </c>
      <c r="K243" s="35" t="s">
        <v>78</v>
      </c>
      <c r="L243" s="132">
        <v>47</v>
      </c>
      <c r="M243" s="27">
        <v>21</v>
      </c>
      <c r="N243" s="27" t="s">
        <v>69</v>
      </c>
      <c r="AF243" s="36">
        <v>46949.5</v>
      </c>
      <c r="AG243" s="36"/>
      <c r="AH243" s="32"/>
      <c r="AJ243" s="33"/>
      <c r="AK243" s="36"/>
      <c r="AL243" s="36"/>
      <c r="AM243" s="85"/>
      <c r="AN243" s="36"/>
      <c r="AO243" s="36"/>
      <c r="AQ243" s="36"/>
      <c r="AR243" s="36"/>
      <c r="AT243" s="36"/>
      <c r="AU243" s="36"/>
      <c r="AY243" s="86"/>
      <c r="AZ243" s="27">
        <v>1121.83975505896</v>
      </c>
      <c r="BA243" s="27">
        <v>27</v>
      </c>
      <c r="BB243" s="38">
        <v>30290</v>
      </c>
      <c r="BC243" s="82">
        <f t="shared" si="7"/>
        <v>0.49158032769857962</v>
      </c>
      <c r="BD243" s="29"/>
    </row>
    <row r="244" spans="1:56" s="27" customFormat="1" x14ac:dyDescent="0.25">
      <c r="A244" s="30"/>
      <c r="B244" s="27" t="s">
        <v>74</v>
      </c>
      <c r="F244" s="32"/>
      <c r="G244" s="32">
        <v>9900</v>
      </c>
      <c r="H244" s="32">
        <v>11699</v>
      </c>
      <c r="I244" s="35" t="s">
        <v>702</v>
      </c>
      <c r="J244" s="35" t="s">
        <v>103</v>
      </c>
      <c r="K244" s="35" t="s">
        <v>137</v>
      </c>
      <c r="L244" s="106">
        <v>72.774033063006868</v>
      </c>
      <c r="M244" s="27">
        <v>22</v>
      </c>
      <c r="N244" s="27" t="s">
        <v>121</v>
      </c>
      <c r="AF244" s="36">
        <v>100000</v>
      </c>
      <c r="AG244" s="36"/>
      <c r="AH244" s="32"/>
      <c r="AJ244" s="33"/>
      <c r="AK244" s="36"/>
      <c r="AL244" s="36"/>
      <c r="AN244" s="36"/>
      <c r="AO244" s="36"/>
      <c r="AQ244" s="36"/>
      <c r="AR244" s="36"/>
      <c r="AT244" s="36"/>
      <c r="AU244" s="36"/>
      <c r="AY244" s="79"/>
      <c r="AZ244" s="27">
        <v>9967.872099744267</v>
      </c>
      <c r="BA244" s="27">
        <v>19.298000423273404</v>
      </c>
      <c r="BB244" s="38">
        <v>192360</v>
      </c>
      <c r="BC244" s="82">
        <f t="shared" si="7"/>
        <v>3.1218353197787647</v>
      </c>
      <c r="BD244" s="29"/>
    </row>
    <row r="245" spans="1:56" s="27" customFormat="1" x14ac:dyDescent="0.25">
      <c r="A245" s="30"/>
      <c r="B245" s="27" t="s">
        <v>66</v>
      </c>
      <c r="F245" s="32"/>
      <c r="G245" s="32">
        <v>9000</v>
      </c>
      <c r="H245" s="32">
        <v>9199</v>
      </c>
      <c r="I245" s="35" t="s">
        <v>703</v>
      </c>
      <c r="J245" s="35" t="s">
        <v>336</v>
      </c>
      <c r="K245" s="35" t="s">
        <v>103</v>
      </c>
      <c r="L245" s="121">
        <v>64.67381789916513</v>
      </c>
      <c r="M245" s="27">
        <v>22</v>
      </c>
      <c r="N245" s="27" t="s">
        <v>71</v>
      </c>
      <c r="AF245" s="36">
        <v>139346.24693219998</v>
      </c>
      <c r="AG245" s="36"/>
      <c r="AH245" s="32"/>
      <c r="AJ245" s="33"/>
      <c r="AK245" s="36"/>
      <c r="AL245" s="36"/>
      <c r="AN245" s="36"/>
      <c r="AO245" s="36"/>
      <c r="AQ245" s="36"/>
      <c r="AR245" s="36"/>
      <c r="AT245" s="36"/>
      <c r="AU245" s="36"/>
      <c r="AY245" s="79"/>
      <c r="AZ245" s="27">
        <v>4021.5367080000001</v>
      </c>
      <c r="BA245" s="27">
        <v>20.999999999999996</v>
      </c>
      <c r="BB245" s="38">
        <v>84452.270867999992</v>
      </c>
      <c r="BC245" s="82">
        <f t="shared" si="7"/>
        <v>1.3705868269455479</v>
      </c>
      <c r="BD245" s="29"/>
    </row>
    <row r="246" spans="1:56" s="27" customFormat="1" x14ac:dyDescent="0.25">
      <c r="A246" s="30"/>
      <c r="B246" s="27" t="s">
        <v>66</v>
      </c>
      <c r="E246" s="31"/>
      <c r="F246" s="32"/>
      <c r="G246" s="27">
        <v>8600</v>
      </c>
      <c r="H246" s="27">
        <v>8609</v>
      </c>
      <c r="I246" s="35" t="s">
        <v>704</v>
      </c>
      <c r="J246" s="35" t="s">
        <v>705</v>
      </c>
      <c r="K246" s="35" t="s">
        <v>706</v>
      </c>
      <c r="L246" s="132">
        <v>56.121466219453758</v>
      </c>
      <c r="M246" s="27">
        <v>22</v>
      </c>
      <c r="N246" s="27" t="s">
        <v>69</v>
      </c>
      <c r="AB246" s="33"/>
      <c r="AE246" s="36"/>
      <c r="AF246" s="36">
        <v>25878.799999999999</v>
      </c>
      <c r="AG246" s="36"/>
      <c r="AH246" s="32"/>
      <c r="AJ246" s="33"/>
      <c r="AK246" s="36"/>
      <c r="AL246" s="36"/>
      <c r="AN246" s="36"/>
      <c r="AO246" s="36"/>
      <c r="AQ246" s="36"/>
      <c r="AR246" s="36"/>
      <c r="AT246" s="36"/>
      <c r="AU246" s="36"/>
      <c r="AY246" s="86"/>
      <c r="AZ246" s="38">
        <v>695.67544570093696</v>
      </c>
      <c r="BA246" s="38">
        <v>23.99969713344953</v>
      </c>
      <c r="BB246" s="38">
        <v>16696</v>
      </c>
      <c r="BC246" s="82">
        <f t="shared" si="7"/>
        <v>0.27096154345511675</v>
      </c>
      <c r="BD246" s="29"/>
    </row>
    <row r="247" spans="1:56" s="27" customFormat="1" x14ac:dyDescent="0.25">
      <c r="A247" s="30"/>
      <c r="B247" s="27" t="s">
        <v>66</v>
      </c>
      <c r="E247" s="31"/>
      <c r="F247" s="32"/>
      <c r="G247" s="27">
        <v>10500</v>
      </c>
      <c r="H247" s="27">
        <v>10699</v>
      </c>
      <c r="I247" s="59" t="s">
        <v>707</v>
      </c>
      <c r="J247" s="59" t="s">
        <v>78</v>
      </c>
      <c r="K247" s="59" t="s">
        <v>78</v>
      </c>
      <c r="L247" s="132">
        <v>49.748600178527958</v>
      </c>
      <c r="M247" s="27">
        <v>22</v>
      </c>
      <c r="N247" s="56" t="s">
        <v>69</v>
      </c>
      <c r="Q247" s="33"/>
      <c r="R247" s="33"/>
      <c r="S247" s="28"/>
      <c r="T247" s="33"/>
      <c r="V247" s="33"/>
      <c r="W247" s="36"/>
      <c r="X247" s="36"/>
      <c r="Y247" s="36"/>
      <c r="Z247" s="36"/>
      <c r="AA247" s="36"/>
      <c r="AC247" s="36"/>
      <c r="AD247" s="36"/>
      <c r="AF247" s="36">
        <v>76402.600000000006</v>
      </c>
      <c r="AG247" s="36"/>
      <c r="AH247" s="32"/>
      <c r="AJ247" s="53"/>
      <c r="AK247" s="36"/>
      <c r="AL247" s="36"/>
      <c r="AN247" s="36"/>
      <c r="AO247" s="36"/>
      <c r="AQ247" s="36"/>
      <c r="AR247" s="36"/>
      <c r="AT247" s="36"/>
      <c r="AU247" s="36"/>
      <c r="AY247" s="79"/>
      <c r="AZ247" s="27">
        <v>2155.5712889733327</v>
      </c>
      <c r="BA247" s="27">
        <v>22.867255772123901</v>
      </c>
      <c r="BB247" s="38">
        <v>49292</v>
      </c>
      <c r="BC247" s="82">
        <f t="shared" si="7"/>
        <v>0.79996624341097355</v>
      </c>
      <c r="BD247" s="29"/>
    </row>
    <row r="248" spans="1:56" s="27" customFormat="1" x14ac:dyDescent="0.25">
      <c r="A248" s="30"/>
      <c r="B248" s="27" t="s">
        <v>66</v>
      </c>
      <c r="G248" s="27">
        <v>8300</v>
      </c>
      <c r="H248" s="27">
        <v>8499</v>
      </c>
      <c r="I248" s="35" t="s">
        <v>708</v>
      </c>
      <c r="J248" s="35" t="s">
        <v>709</v>
      </c>
      <c r="K248" s="35" t="s">
        <v>710</v>
      </c>
      <c r="L248" s="121">
        <v>44</v>
      </c>
      <c r="M248" s="56">
        <v>23</v>
      </c>
      <c r="N248" s="27" t="s">
        <v>69</v>
      </c>
      <c r="AF248" s="36">
        <v>46244</v>
      </c>
      <c r="AG248" s="36"/>
      <c r="AJ248" s="33"/>
      <c r="AK248" s="36"/>
      <c r="AL248" s="36"/>
      <c r="AN248" s="36"/>
      <c r="AO248" s="36"/>
      <c r="AY248" s="79"/>
      <c r="AZ248" s="27">
        <v>1005</v>
      </c>
      <c r="BA248" s="27">
        <v>23</v>
      </c>
      <c r="BB248" s="38">
        <v>23122</v>
      </c>
      <c r="BC248" s="82">
        <f t="shared" si="7"/>
        <v>0.37524992859183093</v>
      </c>
      <c r="BD248" s="29"/>
    </row>
    <row r="249" spans="1:56" s="27" customFormat="1" x14ac:dyDescent="0.25">
      <c r="A249" s="30"/>
      <c r="B249" s="27" t="s">
        <v>66</v>
      </c>
      <c r="E249" s="31"/>
      <c r="F249" s="32"/>
      <c r="G249" s="27">
        <v>6200</v>
      </c>
      <c r="H249" s="27">
        <v>6399</v>
      </c>
      <c r="I249" s="59" t="s">
        <v>711</v>
      </c>
      <c r="J249" s="59" t="s">
        <v>338</v>
      </c>
      <c r="K249" s="59" t="s">
        <v>712</v>
      </c>
      <c r="L249" s="121">
        <v>44</v>
      </c>
      <c r="M249" s="27">
        <v>23</v>
      </c>
      <c r="N249" s="56" t="s">
        <v>69</v>
      </c>
      <c r="Q249" s="33"/>
      <c r="R249" s="33"/>
      <c r="S249" s="28"/>
      <c r="T249" s="33"/>
      <c r="V249" s="33"/>
      <c r="W249" s="36"/>
      <c r="X249" s="36"/>
      <c r="Y249" s="36"/>
      <c r="Z249" s="36"/>
      <c r="AA249" s="36"/>
      <c r="AC249" s="36"/>
      <c r="AD249" s="36"/>
      <c r="AF249" s="36">
        <v>53769.5</v>
      </c>
      <c r="AG249" s="36"/>
      <c r="AH249" s="32"/>
      <c r="AJ249" s="53"/>
      <c r="AK249" s="36"/>
      <c r="AL249" s="36"/>
      <c r="AN249" s="36"/>
      <c r="AO249" s="36"/>
      <c r="AQ249" s="36"/>
      <c r="AR249" s="36"/>
      <c r="AT249" s="36"/>
      <c r="AU249" s="36"/>
      <c r="AY249" s="79"/>
      <c r="AZ249" s="27">
        <v>1576.80287585731</v>
      </c>
      <c r="BA249" s="27">
        <v>22</v>
      </c>
      <c r="BB249" s="38">
        <v>34690</v>
      </c>
      <c r="BC249" s="82">
        <f t="shared" si="7"/>
        <v>0.56298849679312402</v>
      </c>
      <c r="BD249" s="29"/>
    </row>
    <row r="250" spans="1:56" s="27" customFormat="1" x14ac:dyDescent="0.25">
      <c r="A250" s="30"/>
      <c r="B250" s="27" t="s">
        <v>66</v>
      </c>
      <c r="E250" s="31"/>
      <c r="F250" s="32"/>
      <c r="G250" s="27">
        <v>9600</v>
      </c>
      <c r="H250" s="27">
        <v>9899</v>
      </c>
      <c r="I250" s="59" t="s">
        <v>712</v>
      </c>
      <c r="J250" s="59" t="s">
        <v>78</v>
      </c>
      <c r="K250" s="59" t="s">
        <v>713</v>
      </c>
      <c r="L250" s="121">
        <v>46.462629821958458</v>
      </c>
      <c r="M250" s="27">
        <v>23</v>
      </c>
      <c r="N250" s="56" t="s">
        <v>69</v>
      </c>
      <c r="Q250" s="33"/>
      <c r="R250" s="33"/>
      <c r="S250" s="28"/>
      <c r="T250" s="33"/>
      <c r="V250" s="33"/>
      <c r="W250" s="36"/>
      <c r="X250" s="36"/>
      <c r="Y250" s="36"/>
      <c r="Z250" s="36"/>
      <c r="AA250" s="36"/>
      <c r="AC250" s="36"/>
      <c r="AD250" s="36"/>
      <c r="AF250" s="36">
        <v>50145.599999999999</v>
      </c>
      <c r="AG250" s="36"/>
      <c r="AH250" s="32"/>
      <c r="AJ250" s="53"/>
      <c r="AK250" s="36"/>
      <c r="AL250" s="36"/>
      <c r="AN250" s="36"/>
      <c r="AO250" s="36"/>
      <c r="AQ250" s="36"/>
      <c r="AR250" s="36"/>
      <c r="AT250" s="36"/>
      <c r="AU250" s="36"/>
      <c r="AY250" s="79"/>
      <c r="AZ250" s="27">
        <v>1516.9546419732151</v>
      </c>
      <c r="BA250" s="27">
        <v>21.326939583320279</v>
      </c>
      <c r="BB250" s="38">
        <v>32352</v>
      </c>
      <c r="BC250" s="82">
        <f t="shared" si="7"/>
        <v>0.52504479239697754</v>
      </c>
      <c r="BD250" s="29"/>
    </row>
    <row r="251" spans="1:56" s="27" customFormat="1" x14ac:dyDescent="0.25">
      <c r="A251" s="30"/>
      <c r="B251" s="27" t="s">
        <v>66</v>
      </c>
      <c r="D251" s="27" t="s">
        <v>334</v>
      </c>
      <c r="E251" s="31"/>
      <c r="F251" s="32"/>
      <c r="G251" s="121">
        <v>8400</v>
      </c>
      <c r="H251" s="121">
        <v>9399</v>
      </c>
      <c r="I251" s="131" t="s">
        <v>207</v>
      </c>
      <c r="J251" s="131" t="s">
        <v>208</v>
      </c>
      <c r="K251" s="131" t="s">
        <v>337</v>
      </c>
      <c r="L251" s="132">
        <v>60.243974288211568</v>
      </c>
      <c r="M251" s="133">
        <v>23</v>
      </c>
      <c r="N251" s="133" t="s">
        <v>71</v>
      </c>
      <c r="AB251" s="33">
        <v>0</v>
      </c>
      <c r="AF251" s="134">
        <v>221604.42150000003</v>
      </c>
      <c r="AG251" s="36" t="s">
        <v>423</v>
      </c>
      <c r="AH251" s="32"/>
      <c r="AJ251" s="33"/>
      <c r="AK251" s="36"/>
      <c r="AL251" s="36"/>
      <c r="AN251" s="36"/>
      <c r="AO251" s="36"/>
      <c r="AQ251" s="36"/>
      <c r="AR251" s="36"/>
      <c r="AT251" s="36"/>
      <c r="AU251" s="36"/>
      <c r="AY251" s="128" t="s">
        <v>339</v>
      </c>
      <c r="AZ251" s="135">
        <v>6395.51</v>
      </c>
      <c r="BA251" s="132">
        <v>21.000000000000004</v>
      </c>
      <c r="BB251" s="136">
        <v>134305.71000000002</v>
      </c>
      <c r="BC251" s="82">
        <f t="shared" si="7"/>
        <v>2.1796647386461014</v>
      </c>
      <c r="BD251" s="29"/>
    </row>
    <row r="252" spans="1:56" s="27" customFormat="1" ht="30" x14ac:dyDescent="0.25">
      <c r="A252" s="30"/>
      <c r="B252" s="26" t="s">
        <v>66</v>
      </c>
      <c r="C252" s="26"/>
      <c r="D252" s="26" t="s">
        <v>456</v>
      </c>
      <c r="E252" s="44"/>
      <c r="F252" s="45"/>
      <c r="G252" s="26"/>
      <c r="H252" s="26"/>
      <c r="I252" s="46" t="s">
        <v>208</v>
      </c>
      <c r="J252" s="46" t="s">
        <v>457</v>
      </c>
      <c r="K252" s="46" t="s">
        <v>207</v>
      </c>
      <c r="L252" s="84">
        <v>65</v>
      </c>
      <c r="M252" s="26">
        <v>23</v>
      </c>
      <c r="N252" s="99" t="s">
        <v>71</v>
      </c>
      <c r="O252" s="99"/>
      <c r="P252" s="99"/>
      <c r="Q252" s="99"/>
      <c r="R252" s="99"/>
      <c r="S252" s="99"/>
      <c r="T252" s="99"/>
      <c r="U252" s="99"/>
      <c r="V252" s="99"/>
      <c r="W252" s="99"/>
      <c r="X252" s="99"/>
      <c r="Y252" s="99"/>
      <c r="Z252" s="99"/>
      <c r="AA252" s="99"/>
      <c r="AB252" s="101"/>
      <c r="AC252" s="99"/>
      <c r="AD252" s="99"/>
      <c r="AE252" s="103"/>
      <c r="AF252" s="103">
        <v>145558</v>
      </c>
      <c r="AG252" s="103">
        <v>8645.18</v>
      </c>
      <c r="AH252" s="72" t="s">
        <v>79</v>
      </c>
      <c r="AI252" s="99"/>
      <c r="AJ252" s="101"/>
      <c r="AK252" s="103"/>
      <c r="AL252" s="103"/>
      <c r="AM252" s="99"/>
      <c r="AN252" s="103"/>
      <c r="AO252" s="103"/>
      <c r="AP252" s="99"/>
      <c r="AQ252" s="103"/>
      <c r="AR252" s="103"/>
      <c r="AS252" s="99"/>
      <c r="AT252" s="103"/>
      <c r="AU252" s="103"/>
      <c r="AV252" s="99"/>
      <c r="AW252" s="99"/>
      <c r="AX252" s="99"/>
      <c r="AY252" s="109" t="s">
        <v>443</v>
      </c>
      <c r="AZ252" s="104"/>
      <c r="BA252" s="104"/>
      <c r="BB252" s="81"/>
      <c r="BC252" s="82"/>
      <c r="BD252" s="29"/>
    </row>
    <row r="253" spans="1:56" s="27" customFormat="1" ht="30" x14ac:dyDescent="0.25">
      <c r="A253" s="30"/>
      <c r="B253" s="26" t="s">
        <v>66</v>
      </c>
      <c r="C253" s="26"/>
      <c r="D253" s="26" t="s">
        <v>456</v>
      </c>
      <c r="E253" s="44"/>
      <c r="F253" s="45"/>
      <c r="G253" s="26"/>
      <c r="H253" s="26"/>
      <c r="I253" s="46" t="s">
        <v>208</v>
      </c>
      <c r="J253" s="46" t="s">
        <v>335</v>
      </c>
      <c r="K253" s="46" t="s">
        <v>293</v>
      </c>
      <c r="L253" s="84">
        <v>65</v>
      </c>
      <c r="M253" s="26">
        <v>23</v>
      </c>
      <c r="N253" s="99" t="s">
        <v>71</v>
      </c>
      <c r="O253" s="99"/>
      <c r="P253" s="99"/>
      <c r="Q253" s="99"/>
      <c r="R253" s="99"/>
      <c r="S253" s="99"/>
      <c r="T253" s="99"/>
      <c r="U253" s="99"/>
      <c r="V253" s="99"/>
      <c r="W253" s="99"/>
      <c r="X253" s="99"/>
      <c r="Y253" s="99"/>
      <c r="Z253" s="99"/>
      <c r="AA253" s="99"/>
      <c r="AB253" s="101"/>
      <c r="AC253" s="99"/>
      <c r="AD253" s="99"/>
      <c r="AE253" s="103"/>
      <c r="AF253" s="103">
        <v>86290</v>
      </c>
      <c r="AG253" s="103" t="s">
        <v>464</v>
      </c>
      <c r="AH253" s="72" t="s">
        <v>79</v>
      </c>
      <c r="AI253" s="99"/>
      <c r="AJ253" s="101"/>
      <c r="AK253" s="103"/>
      <c r="AL253" s="103"/>
      <c r="AM253" s="99"/>
      <c r="AN253" s="103"/>
      <c r="AO253" s="103"/>
      <c r="AP253" s="99"/>
      <c r="AQ253" s="103"/>
      <c r="AR253" s="103"/>
      <c r="AS253" s="99"/>
      <c r="AT253" s="103"/>
      <c r="AU253" s="103"/>
      <c r="AV253" s="99"/>
      <c r="AW253" s="99"/>
      <c r="AX253" s="99"/>
      <c r="AY253" s="109" t="s">
        <v>443</v>
      </c>
      <c r="AZ253" s="104"/>
      <c r="BA253" s="104"/>
      <c r="BB253" s="81"/>
      <c r="BC253" s="82"/>
      <c r="BD253" s="29"/>
    </row>
    <row r="254" spans="1:56" s="27" customFormat="1" x14ac:dyDescent="0.25">
      <c r="A254" s="30"/>
      <c r="B254" s="27" t="s">
        <v>66</v>
      </c>
      <c r="E254" s="31"/>
      <c r="F254" s="32"/>
      <c r="G254" s="27">
        <v>9500</v>
      </c>
      <c r="H254" s="27">
        <v>9599</v>
      </c>
      <c r="I254" s="59" t="s">
        <v>714</v>
      </c>
      <c r="J254" s="59" t="s">
        <v>78</v>
      </c>
      <c r="K254" s="59" t="s">
        <v>715</v>
      </c>
      <c r="L254" s="121">
        <v>48</v>
      </c>
      <c r="M254" s="56">
        <v>23</v>
      </c>
      <c r="N254" s="56" t="s">
        <v>69</v>
      </c>
      <c r="Q254" s="33"/>
      <c r="R254" s="33"/>
      <c r="S254" s="28"/>
      <c r="T254" s="33"/>
      <c r="V254" s="33"/>
      <c r="W254" s="36"/>
      <c r="X254" s="36"/>
      <c r="Y254" s="36"/>
      <c r="Z254" s="36"/>
      <c r="AA254" s="36"/>
      <c r="AC254" s="36"/>
      <c r="AD254" s="36"/>
      <c r="AF254" s="36">
        <v>18097.8</v>
      </c>
      <c r="AG254" s="36"/>
      <c r="AH254" s="32"/>
      <c r="AJ254" s="53"/>
      <c r="AK254" s="36"/>
      <c r="AL254" s="36"/>
      <c r="AN254" s="36"/>
      <c r="AO254" s="36"/>
      <c r="AQ254" s="36"/>
      <c r="AR254" s="36"/>
      <c r="AT254" s="36"/>
      <c r="AU254" s="36"/>
      <c r="AY254" s="79"/>
      <c r="AZ254" s="27">
        <v>486.50898475979</v>
      </c>
      <c r="BA254" s="27">
        <v>24</v>
      </c>
      <c r="BB254" s="38">
        <v>11676</v>
      </c>
      <c r="BC254" s="82">
        <f t="shared" ref="BC254:BC264" si="8">BB254/(5280*11.67)</f>
        <v>0.18949131416997742</v>
      </c>
      <c r="BD254" s="29"/>
    </row>
    <row r="255" spans="1:56" s="27" customFormat="1" x14ac:dyDescent="0.25">
      <c r="A255" s="30"/>
      <c r="B255" s="26" t="s">
        <v>66</v>
      </c>
      <c r="C255" s="26"/>
      <c r="D255" s="26" t="s">
        <v>427</v>
      </c>
      <c r="E255" s="44"/>
      <c r="F255" s="45"/>
      <c r="G255" s="139">
        <v>3800</v>
      </c>
      <c r="H255" s="139">
        <v>3899</v>
      </c>
      <c r="I255" s="138" t="s">
        <v>340</v>
      </c>
      <c r="J255" s="138" t="s">
        <v>78</v>
      </c>
      <c r="K255" s="138" t="s">
        <v>341</v>
      </c>
      <c r="L255" s="139">
        <v>39.413642913282686</v>
      </c>
      <c r="M255" s="137">
        <v>24</v>
      </c>
      <c r="N255" s="133" t="s">
        <v>69</v>
      </c>
      <c r="AB255" s="33">
        <v>5</v>
      </c>
      <c r="AF255" s="127">
        <v>47330.8</v>
      </c>
      <c r="AG255" s="36"/>
      <c r="AH255" s="32" t="s">
        <v>79</v>
      </c>
      <c r="AJ255" s="33"/>
      <c r="AK255" s="36"/>
      <c r="AL255" s="36"/>
      <c r="AN255" s="36"/>
      <c r="AO255" s="36"/>
      <c r="AQ255" s="36"/>
      <c r="AR255" s="36"/>
      <c r="AT255" s="36"/>
      <c r="AU255" s="36"/>
      <c r="AY255" s="109" t="s">
        <v>453</v>
      </c>
      <c r="AZ255" s="129">
        <v>1297.2257863742082</v>
      </c>
      <c r="BA255" s="121">
        <v>23.539464232629232</v>
      </c>
      <c r="BB255" s="130">
        <v>30536</v>
      </c>
      <c r="BC255" s="82">
        <f t="shared" si="8"/>
        <v>0.49557269351613825</v>
      </c>
      <c r="BD255" s="29"/>
    </row>
    <row r="256" spans="1:56" s="27" customFormat="1" x14ac:dyDescent="0.25">
      <c r="A256" s="30"/>
      <c r="B256" s="26" t="s">
        <v>66</v>
      </c>
      <c r="C256" s="26"/>
      <c r="D256" s="26" t="s">
        <v>427</v>
      </c>
      <c r="E256" s="44"/>
      <c r="F256" s="45"/>
      <c r="G256" s="139">
        <v>8100</v>
      </c>
      <c r="H256" s="139">
        <v>8199</v>
      </c>
      <c r="I256" s="138" t="s">
        <v>342</v>
      </c>
      <c r="J256" s="138" t="s">
        <v>78</v>
      </c>
      <c r="K256" s="138" t="s">
        <v>343</v>
      </c>
      <c r="L256" s="139">
        <v>38</v>
      </c>
      <c r="M256" s="137">
        <v>24</v>
      </c>
      <c r="N256" s="133" t="s">
        <v>69</v>
      </c>
      <c r="AB256" s="33">
        <v>3</v>
      </c>
      <c r="AF256" s="127">
        <v>11198.75</v>
      </c>
      <c r="AG256" s="36"/>
      <c r="AH256" s="32" t="s">
        <v>79</v>
      </c>
      <c r="AJ256" s="33"/>
      <c r="AK256" s="36"/>
      <c r="AL256" s="36"/>
      <c r="AN256" s="36"/>
      <c r="AO256" s="36"/>
      <c r="AQ256" s="36"/>
      <c r="AR256" s="36"/>
      <c r="AT256" s="36"/>
      <c r="AU256" s="36"/>
      <c r="AY256" s="109" t="s">
        <v>453</v>
      </c>
      <c r="AZ256" s="129">
        <v>301.05803375946903</v>
      </c>
      <c r="BA256" s="121">
        <v>24</v>
      </c>
      <c r="BB256" s="130">
        <v>7225</v>
      </c>
      <c r="BC256" s="82">
        <f t="shared" si="8"/>
        <v>0.11725545947910987</v>
      </c>
      <c r="BD256" s="29"/>
    </row>
    <row r="257" spans="1:56" s="27" customFormat="1" x14ac:dyDescent="0.25">
      <c r="A257" s="30"/>
      <c r="B257" s="27" t="s">
        <v>98</v>
      </c>
      <c r="E257" s="31"/>
      <c r="F257" s="32"/>
      <c r="G257" s="121">
        <v>7200</v>
      </c>
      <c r="H257" s="121">
        <v>7499</v>
      </c>
      <c r="I257" s="155" t="s">
        <v>344</v>
      </c>
      <c r="J257" s="123" t="s">
        <v>345</v>
      </c>
      <c r="K257" s="123" t="s">
        <v>78</v>
      </c>
      <c r="L257" s="121">
        <v>34</v>
      </c>
      <c r="M257" s="126">
        <v>24</v>
      </c>
      <c r="N257" s="126" t="s">
        <v>69</v>
      </c>
      <c r="AB257" s="33">
        <v>0</v>
      </c>
      <c r="AF257" s="127">
        <v>36798.550000000003</v>
      </c>
      <c r="AG257" s="36"/>
      <c r="AH257" s="32"/>
      <c r="AJ257" s="33"/>
      <c r="AK257" s="36"/>
      <c r="AL257" s="36"/>
      <c r="AN257" s="36"/>
      <c r="AO257" s="36"/>
      <c r="AQ257" s="36"/>
      <c r="AR257" s="36"/>
      <c r="AT257" s="36"/>
      <c r="AU257" s="36"/>
      <c r="AY257" s="128" t="s">
        <v>346</v>
      </c>
      <c r="AZ257" s="129">
        <v>1032.2135459281001</v>
      </c>
      <c r="BA257" s="121">
        <v>23</v>
      </c>
      <c r="BB257" s="130">
        <v>23741</v>
      </c>
      <c r="BC257" s="82">
        <f t="shared" si="8"/>
        <v>0.38529575965308616</v>
      </c>
      <c r="BD257" s="29"/>
    </row>
    <row r="258" spans="1:56" s="27" customFormat="1" x14ac:dyDescent="0.25">
      <c r="A258" s="30"/>
      <c r="B258" s="26" t="s">
        <v>66</v>
      </c>
      <c r="C258" s="26"/>
      <c r="D258" s="26" t="s">
        <v>427</v>
      </c>
      <c r="E258" s="44"/>
      <c r="F258" s="55"/>
      <c r="G258" s="139">
        <v>8000</v>
      </c>
      <c r="H258" s="139">
        <v>8299</v>
      </c>
      <c r="I258" s="138" t="s">
        <v>347</v>
      </c>
      <c r="J258" s="138" t="s">
        <v>78</v>
      </c>
      <c r="K258" s="138" t="s">
        <v>138</v>
      </c>
      <c r="L258" s="139">
        <v>48.516941517489911</v>
      </c>
      <c r="M258" s="137">
        <v>24</v>
      </c>
      <c r="N258" s="133" t="s">
        <v>69</v>
      </c>
      <c r="AB258" s="53">
        <v>2</v>
      </c>
      <c r="AF258" s="127">
        <v>39569.950000000004</v>
      </c>
      <c r="AG258" s="36"/>
      <c r="AH258" s="42" t="s">
        <v>79</v>
      </c>
      <c r="AJ258" s="33"/>
      <c r="AK258" s="36"/>
      <c r="AL258" s="36"/>
      <c r="AN258" s="36"/>
      <c r="AO258" s="36"/>
      <c r="AQ258" s="36"/>
      <c r="AR258" s="36"/>
      <c r="AT258" s="36"/>
      <c r="AU258" s="36"/>
      <c r="AY258" s="109" t="s">
        <v>453</v>
      </c>
      <c r="AZ258" s="129">
        <v>1088.3102625533061</v>
      </c>
      <c r="BA258" s="121">
        <v>23.457465098331344</v>
      </c>
      <c r="BB258" s="130">
        <v>25529</v>
      </c>
      <c r="BC258" s="82">
        <f t="shared" si="8"/>
        <v>0.41431344291241462</v>
      </c>
      <c r="BD258" s="29"/>
    </row>
    <row r="259" spans="1:56" s="27" customFormat="1" x14ac:dyDescent="0.25">
      <c r="A259" s="30"/>
      <c r="B259" s="27" t="s">
        <v>66</v>
      </c>
      <c r="E259" s="31"/>
      <c r="F259" s="32"/>
      <c r="G259" s="27">
        <v>6000</v>
      </c>
      <c r="H259" s="27">
        <v>6199</v>
      </c>
      <c r="I259" s="35" t="s">
        <v>716</v>
      </c>
      <c r="J259" s="35" t="s">
        <v>78</v>
      </c>
      <c r="K259" s="35" t="s">
        <v>78</v>
      </c>
      <c r="L259" s="132">
        <v>80.489185291997117</v>
      </c>
      <c r="M259" s="27">
        <v>24</v>
      </c>
      <c r="N259" s="27" t="s">
        <v>69</v>
      </c>
      <c r="AB259" s="33"/>
      <c r="AF259" s="36">
        <v>30097.9</v>
      </c>
      <c r="AG259" s="36"/>
      <c r="AH259" s="32"/>
      <c r="AJ259" s="33"/>
      <c r="AK259" s="36"/>
      <c r="AL259" s="36"/>
      <c r="AN259" s="36"/>
      <c r="AO259" s="36"/>
      <c r="AQ259" s="36"/>
      <c r="AR259" s="36"/>
      <c r="AT259" s="36"/>
      <c r="AU259" s="36"/>
      <c r="AY259" s="86"/>
      <c r="AZ259" s="38">
        <v>970.94162412819401</v>
      </c>
      <c r="BA259" s="38">
        <v>24</v>
      </c>
      <c r="BB259" s="38">
        <v>19418</v>
      </c>
      <c r="BC259" s="82">
        <f t="shared" si="8"/>
        <v>0.31513723351769624</v>
      </c>
      <c r="BD259" s="29"/>
    </row>
    <row r="260" spans="1:56" s="27" customFormat="1" x14ac:dyDescent="0.25">
      <c r="A260" s="30"/>
      <c r="B260" s="27" t="s">
        <v>66</v>
      </c>
      <c r="E260" s="31"/>
      <c r="F260" s="32"/>
      <c r="G260" s="27">
        <v>6900</v>
      </c>
      <c r="H260" s="27">
        <v>7099</v>
      </c>
      <c r="I260" s="35" t="s">
        <v>717</v>
      </c>
      <c r="J260" s="35" t="s">
        <v>716</v>
      </c>
      <c r="K260" s="35" t="s">
        <v>718</v>
      </c>
      <c r="L260" s="132">
        <v>47.520297908466468</v>
      </c>
      <c r="M260" s="27">
        <v>24</v>
      </c>
      <c r="N260" s="27" t="s">
        <v>69</v>
      </c>
      <c r="AB260" s="33"/>
      <c r="AE260" s="36"/>
      <c r="AF260" s="36">
        <v>40166.700000000004</v>
      </c>
      <c r="AG260" s="36"/>
      <c r="AH260" s="32"/>
      <c r="AJ260" s="33"/>
      <c r="AK260" s="36"/>
      <c r="AL260" s="36"/>
      <c r="AN260" s="36"/>
      <c r="AO260" s="36"/>
      <c r="AQ260" s="36"/>
      <c r="AR260" s="36"/>
      <c r="AT260" s="36"/>
      <c r="AU260" s="36"/>
      <c r="AY260" s="86"/>
      <c r="AZ260" s="38">
        <v>1079.77266208793</v>
      </c>
      <c r="BA260" s="38">
        <v>23.999496292016442</v>
      </c>
      <c r="BB260" s="38">
        <v>25914</v>
      </c>
      <c r="BC260" s="82">
        <f t="shared" si="8"/>
        <v>0.42056165770818726</v>
      </c>
      <c r="BD260" s="29"/>
    </row>
    <row r="261" spans="1:56" s="27" customFormat="1" x14ac:dyDescent="0.25">
      <c r="A261" s="30"/>
      <c r="B261" s="27" t="s">
        <v>74</v>
      </c>
      <c r="F261" s="32"/>
      <c r="G261" s="32">
        <v>700</v>
      </c>
      <c r="H261" s="32">
        <v>1399</v>
      </c>
      <c r="I261" s="35" t="s">
        <v>345</v>
      </c>
      <c r="J261" s="35" t="s">
        <v>200</v>
      </c>
      <c r="K261" s="35" t="s">
        <v>478</v>
      </c>
      <c r="L261" s="121">
        <v>66.423572479329067</v>
      </c>
      <c r="M261" s="27">
        <v>24</v>
      </c>
      <c r="N261" s="27" t="s">
        <v>71</v>
      </c>
      <c r="AF261" s="36">
        <v>195165.3</v>
      </c>
      <c r="AG261" s="36"/>
      <c r="AH261" s="32"/>
      <c r="AJ261" s="33"/>
      <c r="AK261" s="36"/>
      <c r="AL261" s="36"/>
      <c r="AN261" s="36"/>
      <c r="AO261" s="36"/>
      <c r="AQ261" s="36"/>
      <c r="AR261" s="36"/>
      <c r="AT261" s="36"/>
      <c r="AU261" s="36"/>
      <c r="AY261" s="79"/>
      <c r="AZ261" s="27">
        <v>4479.4689911241767</v>
      </c>
      <c r="BA261" s="27">
        <v>26.405361937847839</v>
      </c>
      <c r="BB261" s="38">
        <v>118282</v>
      </c>
      <c r="BC261" s="82">
        <f t="shared" si="8"/>
        <v>1.9196138765547506</v>
      </c>
      <c r="BD261" s="29"/>
    </row>
    <row r="262" spans="1:56" s="27" customFormat="1" x14ac:dyDescent="0.25">
      <c r="A262" s="30"/>
      <c r="B262" s="26" t="s">
        <v>66</v>
      </c>
      <c r="C262" s="26"/>
      <c r="D262" s="26" t="s">
        <v>348</v>
      </c>
      <c r="E262" s="44"/>
      <c r="F262" s="45"/>
      <c r="G262" s="26"/>
      <c r="H262" s="26"/>
      <c r="I262" s="46" t="s">
        <v>362</v>
      </c>
      <c r="J262" s="46" t="s">
        <v>218</v>
      </c>
      <c r="K262" s="46" t="s">
        <v>219</v>
      </c>
      <c r="L262" s="84">
        <v>48</v>
      </c>
      <c r="M262" s="26">
        <v>24</v>
      </c>
      <c r="N262" s="99" t="s">
        <v>69</v>
      </c>
      <c r="O262" s="99"/>
      <c r="P262" s="99"/>
      <c r="Q262" s="99"/>
      <c r="R262" s="99"/>
      <c r="S262" s="99"/>
      <c r="T262" s="99"/>
      <c r="U262" s="99"/>
      <c r="V262" s="99"/>
      <c r="W262" s="99"/>
      <c r="X262" s="99"/>
      <c r="Y262" s="99"/>
      <c r="Z262" s="99"/>
      <c r="AA262" s="99"/>
      <c r="AB262" s="101"/>
      <c r="AC262" s="99"/>
      <c r="AD262" s="99"/>
      <c r="AE262" s="104">
        <v>3</v>
      </c>
      <c r="AF262" s="103">
        <v>43368</v>
      </c>
      <c r="AG262" s="103">
        <v>4697.21</v>
      </c>
      <c r="AH262" s="72" t="s">
        <v>79</v>
      </c>
      <c r="AI262" s="99" t="s">
        <v>216</v>
      </c>
      <c r="AJ262" s="101" t="s">
        <v>364</v>
      </c>
      <c r="AK262" s="103">
        <v>103880.92</v>
      </c>
      <c r="AL262" s="103"/>
      <c r="AM262" s="99" t="s">
        <v>209</v>
      </c>
      <c r="AN262" s="103">
        <v>6320.87</v>
      </c>
      <c r="AO262" s="103"/>
      <c r="AP262" s="99" t="s">
        <v>365</v>
      </c>
      <c r="AQ262" s="103">
        <v>61863.6</v>
      </c>
      <c r="AR262" s="103"/>
      <c r="AS262" s="99"/>
      <c r="AT262" s="103"/>
      <c r="AU262" s="103"/>
      <c r="AV262" s="99"/>
      <c r="AW262" s="99"/>
      <c r="AX262" s="99"/>
      <c r="AY262" s="109" t="s">
        <v>453</v>
      </c>
      <c r="AZ262" s="104"/>
      <c r="BA262" s="104"/>
      <c r="BB262" s="81">
        <v>28912</v>
      </c>
      <c r="BC262" s="82">
        <f t="shared" si="8"/>
        <v>0.46921658746851552</v>
      </c>
      <c r="BD262" s="29"/>
    </row>
    <row r="263" spans="1:56" s="27" customFormat="1" x14ac:dyDescent="0.25">
      <c r="A263" s="30"/>
      <c r="B263" s="26" t="s">
        <v>66</v>
      </c>
      <c r="C263" s="26"/>
      <c r="D263" s="26" t="s">
        <v>348</v>
      </c>
      <c r="E263" s="44"/>
      <c r="F263" s="45"/>
      <c r="G263" s="26"/>
      <c r="H263" s="26"/>
      <c r="I263" s="46" t="s">
        <v>366</v>
      </c>
      <c r="J263" s="46" t="s">
        <v>220</v>
      </c>
      <c r="K263" s="46" t="s">
        <v>78</v>
      </c>
      <c r="L263" s="84">
        <v>20</v>
      </c>
      <c r="M263" s="26">
        <v>24</v>
      </c>
      <c r="N263" s="99" t="s">
        <v>69</v>
      </c>
      <c r="O263" s="99"/>
      <c r="P263" s="99"/>
      <c r="Q263" s="99"/>
      <c r="R263" s="99"/>
      <c r="S263" s="99"/>
      <c r="T263" s="99"/>
      <c r="U263" s="99"/>
      <c r="V263" s="99"/>
      <c r="W263" s="99"/>
      <c r="X263" s="99"/>
      <c r="Y263" s="99"/>
      <c r="Z263" s="99"/>
      <c r="AA263" s="99"/>
      <c r="AB263" s="101"/>
      <c r="AC263" s="99"/>
      <c r="AD263" s="99"/>
      <c r="AE263" s="103"/>
      <c r="AF263" s="103">
        <v>27317</v>
      </c>
      <c r="AG263" s="103"/>
      <c r="AH263" s="72" t="s">
        <v>79</v>
      </c>
      <c r="AI263" s="99" t="s">
        <v>216</v>
      </c>
      <c r="AJ263" s="101" t="s">
        <v>367</v>
      </c>
      <c r="AK263" s="103"/>
      <c r="AL263" s="103"/>
      <c r="AM263" s="99"/>
      <c r="AN263" s="103"/>
      <c r="AO263" s="103"/>
      <c r="AP263" s="99"/>
      <c r="AQ263" s="103"/>
      <c r="AR263" s="103"/>
      <c r="AS263" s="99"/>
      <c r="AT263" s="103"/>
      <c r="AU263" s="103"/>
      <c r="AV263" s="99"/>
      <c r="AW263" s="99"/>
      <c r="AX263" s="99"/>
      <c r="AY263" s="109" t="s">
        <v>453</v>
      </c>
      <c r="AZ263" s="104"/>
      <c r="BA263" s="104"/>
      <c r="BB263" s="81">
        <v>18211</v>
      </c>
      <c r="BC263" s="82">
        <f t="shared" si="8"/>
        <v>0.29554867440471555</v>
      </c>
      <c r="BD263" s="29"/>
    </row>
    <row r="264" spans="1:56" s="27" customFormat="1" x14ac:dyDescent="0.25">
      <c r="A264" s="30"/>
      <c r="B264" s="26" t="s">
        <v>66</v>
      </c>
      <c r="C264" s="26"/>
      <c r="D264" s="26" t="s">
        <v>348</v>
      </c>
      <c r="E264" s="44"/>
      <c r="F264" s="45"/>
      <c r="G264" s="26"/>
      <c r="H264" s="26"/>
      <c r="I264" s="46" t="s">
        <v>363</v>
      </c>
      <c r="J264" s="46" t="s">
        <v>200</v>
      </c>
      <c r="K264" s="46" t="s">
        <v>78</v>
      </c>
      <c r="L264" s="84">
        <v>48</v>
      </c>
      <c r="M264" s="26">
        <v>24</v>
      </c>
      <c r="N264" s="99" t="s">
        <v>69</v>
      </c>
      <c r="O264" s="99"/>
      <c r="P264" s="99"/>
      <c r="Q264" s="99"/>
      <c r="R264" s="99"/>
      <c r="S264" s="99"/>
      <c r="T264" s="99"/>
      <c r="U264" s="99"/>
      <c r="V264" s="99"/>
      <c r="W264" s="99"/>
      <c r="X264" s="99"/>
      <c r="Y264" s="99"/>
      <c r="Z264" s="99"/>
      <c r="AA264" s="99"/>
      <c r="AB264" s="101"/>
      <c r="AC264" s="99"/>
      <c r="AD264" s="99"/>
      <c r="AE264" s="103"/>
      <c r="AF264" s="103">
        <v>100551</v>
      </c>
      <c r="AG264" s="103"/>
      <c r="AH264" s="72" t="s">
        <v>79</v>
      </c>
      <c r="AI264" s="99" t="s">
        <v>216</v>
      </c>
      <c r="AJ264" s="101" t="s">
        <v>367</v>
      </c>
      <c r="AK264" s="103"/>
      <c r="AL264" s="103"/>
      <c r="AM264" s="99"/>
      <c r="AN264" s="103"/>
      <c r="AO264" s="103"/>
      <c r="AP264" s="99"/>
      <c r="AQ264" s="103"/>
      <c r="AR264" s="103"/>
      <c r="AS264" s="99"/>
      <c r="AT264" s="103"/>
      <c r="AU264" s="103"/>
      <c r="AV264" s="99"/>
      <c r="AW264" s="99"/>
      <c r="AX264" s="99"/>
      <c r="AY264" s="109" t="s">
        <v>453</v>
      </c>
      <c r="AZ264" s="104"/>
      <c r="BA264" s="104"/>
      <c r="BB264" s="81">
        <v>67034</v>
      </c>
      <c r="BC264" s="82">
        <f t="shared" si="8"/>
        <v>1.0879034561553842</v>
      </c>
      <c r="BD264" s="29"/>
    </row>
    <row r="265" spans="1:56" s="27" customFormat="1" x14ac:dyDescent="0.25">
      <c r="A265" s="30"/>
      <c r="B265" s="26"/>
      <c r="C265" s="26"/>
      <c r="D265" s="26" t="s">
        <v>349</v>
      </c>
      <c r="E265" s="44"/>
      <c r="F265" s="45"/>
      <c r="G265" s="26"/>
      <c r="H265" s="26"/>
      <c r="I265" s="46" t="s">
        <v>350</v>
      </c>
      <c r="J265" s="46" t="s">
        <v>138</v>
      </c>
      <c r="K265" s="46" t="s">
        <v>186</v>
      </c>
      <c r="L265" s="84">
        <v>31</v>
      </c>
      <c r="M265" s="26">
        <v>24</v>
      </c>
      <c r="N265" s="99" t="s">
        <v>69</v>
      </c>
      <c r="O265" s="99"/>
      <c r="P265" s="99"/>
      <c r="Q265" s="99"/>
      <c r="R265" s="99"/>
      <c r="S265" s="99"/>
      <c r="T265" s="99"/>
      <c r="U265" s="99"/>
      <c r="V265" s="99"/>
      <c r="W265" s="99"/>
      <c r="X265" s="99"/>
      <c r="Y265" s="99"/>
      <c r="Z265" s="99"/>
      <c r="AA265" s="99"/>
      <c r="AB265" s="101">
        <v>0</v>
      </c>
      <c r="AC265" s="99"/>
      <c r="AD265" s="99"/>
      <c r="AE265" s="103"/>
      <c r="AF265" s="103">
        <v>17791.740000000002</v>
      </c>
      <c r="AG265" s="103" t="s">
        <v>428</v>
      </c>
      <c r="AH265" s="72" t="s">
        <v>79</v>
      </c>
      <c r="AI265" s="99" t="s">
        <v>216</v>
      </c>
      <c r="AJ265" s="101" t="s">
        <v>351</v>
      </c>
      <c r="AK265" s="103">
        <v>17791.740000000002</v>
      </c>
      <c r="AL265" s="103"/>
      <c r="AM265" s="99"/>
      <c r="AN265" s="103"/>
      <c r="AO265" s="103"/>
      <c r="AP265" s="99"/>
      <c r="AQ265" s="103"/>
      <c r="AR265" s="103"/>
      <c r="AS265" s="99"/>
      <c r="AT265" s="103"/>
      <c r="AU265" s="103"/>
      <c r="AV265" s="99"/>
      <c r="AW265" s="99"/>
      <c r="AX265" s="99"/>
      <c r="AY265" s="109" t="s">
        <v>453</v>
      </c>
      <c r="AZ265" s="104"/>
      <c r="BA265" s="104"/>
      <c r="BB265" s="81"/>
      <c r="BC265" s="82"/>
      <c r="BD265" s="29"/>
    </row>
    <row r="266" spans="1:56" s="27" customFormat="1" x14ac:dyDescent="0.25">
      <c r="A266" s="30"/>
      <c r="B266" s="26"/>
      <c r="C266" s="26"/>
      <c r="D266" s="26" t="s">
        <v>349</v>
      </c>
      <c r="E266" s="44"/>
      <c r="F266" s="45"/>
      <c r="G266" s="26"/>
      <c r="H266" s="26"/>
      <c r="I266" s="46" t="s">
        <v>352</v>
      </c>
      <c r="J266" s="46" t="s">
        <v>200</v>
      </c>
      <c r="K266" s="46" t="s">
        <v>350</v>
      </c>
      <c r="L266" s="84">
        <v>33</v>
      </c>
      <c r="M266" s="26">
        <v>24</v>
      </c>
      <c r="N266" s="99" t="s">
        <v>69</v>
      </c>
      <c r="O266" s="99"/>
      <c r="P266" s="99"/>
      <c r="Q266" s="99"/>
      <c r="R266" s="99"/>
      <c r="S266" s="99"/>
      <c r="T266" s="99"/>
      <c r="U266" s="99"/>
      <c r="V266" s="99"/>
      <c r="W266" s="99"/>
      <c r="X266" s="99"/>
      <c r="Y266" s="99"/>
      <c r="Z266" s="99"/>
      <c r="AA266" s="99"/>
      <c r="AB266" s="101">
        <v>0</v>
      </c>
      <c r="AC266" s="99"/>
      <c r="AD266" s="99"/>
      <c r="AE266" s="103"/>
      <c r="AF266" s="103" t="s">
        <v>353</v>
      </c>
      <c r="AG266" s="103" t="s">
        <v>428</v>
      </c>
      <c r="AH266" s="72" t="s">
        <v>79</v>
      </c>
      <c r="AI266" s="99" t="s">
        <v>216</v>
      </c>
      <c r="AJ266" s="101" t="s">
        <v>354</v>
      </c>
      <c r="AK266" s="103">
        <v>17791.75</v>
      </c>
      <c r="AL266" s="103"/>
      <c r="AM266" s="99"/>
      <c r="AN266" s="103"/>
      <c r="AO266" s="103"/>
      <c r="AP266" s="99"/>
      <c r="AQ266" s="103"/>
      <c r="AR266" s="103"/>
      <c r="AS266" s="99"/>
      <c r="AT266" s="103"/>
      <c r="AU266" s="103"/>
      <c r="AV266" s="99"/>
      <c r="AW266" s="99"/>
      <c r="AX266" s="99"/>
      <c r="AY266" s="109" t="s">
        <v>453</v>
      </c>
      <c r="AZ266" s="104"/>
      <c r="BA266" s="104"/>
      <c r="BB266" s="81"/>
      <c r="BC266" s="82"/>
      <c r="BD266" s="29"/>
    </row>
    <row r="267" spans="1:56" s="27" customFormat="1" x14ac:dyDescent="0.25">
      <c r="A267" s="30"/>
      <c r="B267" s="26" t="s">
        <v>66</v>
      </c>
      <c r="C267" s="26"/>
      <c r="D267" s="26" t="s">
        <v>427</v>
      </c>
      <c r="E267" s="44"/>
      <c r="F267" s="45"/>
      <c r="G267" s="139">
        <v>3700</v>
      </c>
      <c r="H267" s="139">
        <v>3999</v>
      </c>
      <c r="I267" s="138" t="s">
        <v>355</v>
      </c>
      <c r="J267" s="138" t="s">
        <v>356</v>
      </c>
      <c r="K267" s="138" t="s">
        <v>78</v>
      </c>
      <c r="L267" s="139">
        <v>42.0112840998327</v>
      </c>
      <c r="M267" s="137">
        <v>24</v>
      </c>
      <c r="N267" s="133" t="s">
        <v>69</v>
      </c>
      <c r="AB267" s="33">
        <v>7</v>
      </c>
      <c r="AF267" s="127">
        <v>90795.900000000009</v>
      </c>
      <c r="AG267" s="36">
        <v>56577.94</v>
      </c>
      <c r="AH267" s="32" t="s">
        <v>79</v>
      </c>
      <c r="AJ267" s="33"/>
      <c r="AK267" s="36"/>
      <c r="AL267" s="36"/>
      <c r="AN267" s="36"/>
      <c r="AO267" s="36"/>
      <c r="AQ267" s="36"/>
      <c r="AR267" s="36"/>
      <c r="AT267" s="36"/>
      <c r="AU267" s="36"/>
      <c r="AY267" s="109" t="s">
        <v>453</v>
      </c>
      <c r="AZ267" s="129">
        <v>2255.064015020831</v>
      </c>
      <c r="BA267" s="121">
        <v>25.976202719663764</v>
      </c>
      <c r="BB267" s="130">
        <v>58578</v>
      </c>
      <c r="BC267" s="82">
        <f t="shared" ref="BC267:BC278" si="9">BB267/(5280*11.67)</f>
        <v>0.95066993845914161</v>
      </c>
      <c r="BD267" s="29"/>
    </row>
    <row r="268" spans="1:56" s="27" customFormat="1" x14ac:dyDescent="0.25">
      <c r="A268" s="30"/>
      <c r="B268" s="26" t="s">
        <v>66</v>
      </c>
      <c r="C268" s="26"/>
      <c r="D268" s="26" t="s">
        <v>427</v>
      </c>
      <c r="E268" s="44"/>
      <c r="F268" s="55"/>
      <c r="G268" s="139">
        <v>3700</v>
      </c>
      <c r="H268" s="139">
        <v>3799</v>
      </c>
      <c r="I268" s="138" t="s">
        <v>357</v>
      </c>
      <c r="J268" s="138" t="s">
        <v>78</v>
      </c>
      <c r="K268" s="138" t="s">
        <v>347</v>
      </c>
      <c r="L268" s="139">
        <v>42</v>
      </c>
      <c r="M268" s="137">
        <v>24</v>
      </c>
      <c r="N268" s="133" t="s">
        <v>69</v>
      </c>
      <c r="AB268" s="53">
        <v>0</v>
      </c>
      <c r="AF268" s="127">
        <v>20393.350000000002</v>
      </c>
      <c r="AG268" s="103" t="s">
        <v>428</v>
      </c>
      <c r="AH268" s="32" t="s">
        <v>79</v>
      </c>
      <c r="AJ268" s="33"/>
      <c r="AK268" s="36"/>
      <c r="AL268" s="36"/>
      <c r="AN268" s="36"/>
      <c r="AO268" s="36"/>
      <c r="AQ268" s="36"/>
      <c r="AR268" s="36"/>
      <c r="AT268" s="36"/>
      <c r="AU268" s="36"/>
      <c r="AY268" s="109" t="s">
        <v>453</v>
      </c>
      <c r="AZ268" s="129">
        <v>548.21913860776704</v>
      </c>
      <c r="BA268" s="121">
        <v>24</v>
      </c>
      <c r="BB268" s="130">
        <v>13157</v>
      </c>
      <c r="BC268" s="82">
        <f t="shared" si="9"/>
        <v>0.21352665472202748</v>
      </c>
      <c r="BD268" s="29"/>
    </row>
    <row r="269" spans="1:56" s="27" customFormat="1" x14ac:dyDescent="0.25">
      <c r="A269" s="30"/>
      <c r="B269" s="27" t="s">
        <v>66</v>
      </c>
      <c r="E269" s="31"/>
      <c r="F269" s="32"/>
      <c r="G269" s="27">
        <v>5400</v>
      </c>
      <c r="H269" s="27">
        <v>5499</v>
      </c>
      <c r="I269" s="35" t="s">
        <v>719</v>
      </c>
      <c r="J269" s="35" t="s">
        <v>720</v>
      </c>
      <c r="K269" s="35" t="s">
        <v>78</v>
      </c>
      <c r="L269" s="121">
        <v>51</v>
      </c>
      <c r="M269" s="27">
        <v>25</v>
      </c>
      <c r="N269" s="27" t="s">
        <v>69</v>
      </c>
      <c r="AB269" s="33"/>
      <c r="AF269" s="36">
        <v>18463.600000000002</v>
      </c>
      <c r="AG269" s="36"/>
      <c r="AH269" s="32"/>
      <c r="AJ269" s="33"/>
      <c r="AK269" s="36"/>
      <c r="AL269" s="36"/>
      <c r="AN269" s="36"/>
      <c r="AO269" s="36"/>
      <c r="AQ269" s="36"/>
      <c r="AR269" s="36"/>
      <c r="AT269" s="36"/>
      <c r="AU269" s="36"/>
      <c r="AY269" s="86"/>
      <c r="AZ269" s="38">
        <v>541.47707447357902</v>
      </c>
      <c r="BA269" s="33">
        <v>22</v>
      </c>
      <c r="BB269" s="38">
        <v>11912</v>
      </c>
      <c r="BC269" s="82">
        <f t="shared" si="9"/>
        <v>0.19332138869413934</v>
      </c>
      <c r="BD269" s="29"/>
    </row>
    <row r="270" spans="1:56" s="27" customFormat="1" x14ac:dyDescent="0.25">
      <c r="A270" s="30"/>
      <c r="B270" s="27" t="s">
        <v>66</v>
      </c>
      <c r="F270" s="32"/>
      <c r="G270" s="32">
        <v>10300</v>
      </c>
      <c r="H270" s="32">
        <v>11699</v>
      </c>
      <c r="I270" s="35" t="s">
        <v>604</v>
      </c>
      <c r="J270" s="35" t="s">
        <v>605</v>
      </c>
      <c r="K270" s="35" t="s">
        <v>603</v>
      </c>
      <c r="L270" s="121">
        <v>65.458668972769843</v>
      </c>
      <c r="M270" s="27">
        <v>25</v>
      </c>
      <c r="N270" s="27" t="s">
        <v>121</v>
      </c>
      <c r="AF270" s="36">
        <v>272001.70800000004</v>
      </c>
      <c r="AG270" s="36"/>
      <c r="AH270" s="32"/>
      <c r="AJ270" s="33"/>
      <c r="AK270" s="36"/>
      <c r="AL270" s="36"/>
      <c r="AN270" s="36"/>
      <c r="AO270" s="36"/>
      <c r="AQ270" s="36"/>
      <c r="AR270" s="36"/>
      <c r="AT270" s="36"/>
      <c r="AU270" s="36"/>
      <c r="AY270" s="79"/>
      <c r="AZ270" s="27">
        <v>6879.848</v>
      </c>
      <c r="BA270" s="27">
        <v>23.961215422201192</v>
      </c>
      <c r="BB270" s="38">
        <v>164849.52000000002</v>
      </c>
      <c r="BC270" s="82">
        <f t="shared" si="9"/>
        <v>2.6753641816623825</v>
      </c>
      <c r="BD270" s="29"/>
    </row>
    <row r="271" spans="1:56" s="27" customFormat="1" x14ac:dyDescent="0.25">
      <c r="A271" s="30"/>
      <c r="B271" s="27" t="s">
        <v>66</v>
      </c>
      <c r="E271" s="31"/>
      <c r="F271" s="32"/>
      <c r="G271" s="27">
        <v>5400</v>
      </c>
      <c r="H271" s="27">
        <v>5499</v>
      </c>
      <c r="I271" s="35" t="s">
        <v>721</v>
      </c>
      <c r="J271" s="35" t="s">
        <v>722</v>
      </c>
      <c r="K271" s="35" t="s">
        <v>723</v>
      </c>
      <c r="L271" s="121">
        <v>52</v>
      </c>
      <c r="M271" s="27">
        <v>25</v>
      </c>
      <c r="N271" s="27" t="s">
        <v>69</v>
      </c>
      <c r="AB271" s="33"/>
      <c r="AE271" s="36"/>
      <c r="AF271" s="36">
        <v>24924</v>
      </c>
      <c r="AG271" s="36"/>
      <c r="AH271" s="32"/>
      <c r="AJ271" s="33"/>
      <c r="AK271" s="36"/>
      <c r="AL271" s="36"/>
      <c r="AN271" s="36"/>
      <c r="AO271" s="36"/>
      <c r="AQ271" s="36"/>
      <c r="AR271" s="36"/>
      <c r="AT271" s="36"/>
      <c r="AU271" s="36"/>
      <c r="AY271" s="86"/>
      <c r="AZ271" s="38">
        <v>730.93038521566405</v>
      </c>
      <c r="BA271" s="38">
        <v>22</v>
      </c>
      <c r="BB271" s="38">
        <v>16080</v>
      </c>
      <c r="BC271" s="82">
        <f t="shared" si="9"/>
        <v>0.26096439978188052</v>
      </c>
      <c r="BD271" s="29"/>
    </row>
    <row r="272" spans="1:56" s="27" customFormat="1" x14ac:dyDescent="0.25">
      <c r="A272" s="30"/>
      <c r="B272" s="27" t="s">
        <v>66</v>
      </c>
      <c r="G272" s="27">
        <v>900</v>
      </c>
      <c r="H272" s="27">
        <v>999</v>
      </c>
      <c r="I272" s="35" t="s">
        <v>720</v>
      </c>
      <c r="J272" s="35" t="s">
        <v>724</v>
      </c>
      <c r="K272" s="35" t="s">
        <v>719</v>
      </c>
      <c r="L272" s="121">
        <v>55</v>
      </c>
      <c r="M272" s="27">
        <v>25</v>
      </c>
      <c r="N272" s="27" t="s">
        <v>69</v>
      </c>
      <c r="AF272" s="36">
        <v>10510.550000000001</v>
      </c>
      <c r="AG272" s="36"/>
      <c r="AJ272" s="33"/>
      <c r="AK272" s="36"/>
      <c r="AL272" s="36"/>
      <c r="AN272" s="36"/>
      <c r="AO272" s="36"/>
      <c r="AY272" s="79"/>
      <c r="AZ272" s="27">
        <v>308.20787853723101</v>
      </c>
      <c r="BA272" s="27">
        <v>22</v>
      </c>
      <c r="BB272" s="38">
        <v>6781</v>
      </c>
      <c r="BC272" s="82">
        <f t="shared" si="9"/>
        <v>0.11004972605229675</v>
      </c>
      <c r="BD272" s="29"/>
    </row>
    <row r="273" spans="1:56" s="27" customFormat="1" x14ac:dyDescent="0.25">
      <c r="A273" s="30"/>
      <c r="B273" s="27" t="s">
        <v>74</v>
      </c>
      <c r="D273" s="27" t="s">
        <v>465</v>
      </c>
      <c r="E273" s="31"/>
      <c r="F273" s="32"/>
      <c r="G273" s="121">
        <v>8300</v>
      </c>
      <c r="H273" s="121">
        <v>8499</v>
      </c>
      <c r="I273" s="131" t="s">
        <v>358</v>
      </c>
      <c r="J273" s="131" t="s">
        <v>117</v>
      </c>
      <c r="K273" s="131" t="s">
        <v>359</v>
      </c>
      <c r="L273" s="132">
        <v>62.737340325985237</v>
      </c>
      <c r="M273" s="133">
        <v>25</v>
      </c>
      <c r="N273" s="133" t="s">
        <v>71</v>
      </c>
      <c r="AB273" s="33">
        <v>0</v>
      </c>
      <c r="AF273" s="134">
        <v>40944.123</v>
      </c>
      <c r="AG273" s="36"/>
      <c r="AH273" s="32"/>
      <c r="AJ273" s="33"/>
      <c r="AK273" s="36"/>
      <c r="AL273" s="36"/>
      <c r="AN273" s="36"/>
      <c r="AO273" s="36"/>
      <c r="AQ273" s="36"/>
      <c r="AR273" s="36"/>
      <c r="AT273" s="36"/>
      <c r="AU273" s="36"/>
      <c r="AY273" s="128" t="s">
        <v>360</v>
      </c>
      <c r="AZ273" s="135">
        <v>1378.5900000000001</v>
      </c>
      <c r="BA273" s="132">
        <v>18</v>
      </c>
      <c r="BB273" s="136">
        <v>24814.620000000003</v>
      </c>
      <c r="BC273" s="82">
        <f t="shared" si="9"/>
        <v>0.4027196774947418</v>
      </c>
      <c r="BD273" s="29"/>
    </row>
    <row r="274" spans="1:56" s="27" customFormat="1" x14ac:dyDescent="0.25">
      <c r="A274" s="30"/>
      <c r="B274" s="27" t="s">
        <v>66</v>
      </c>
      <c r="E274" s="31"/>
      <c r="F274" s="32"/>
      <c r="G274" s="27">
        <v>5300</v>
      </c>
      <c r="H274" s="27">
        <v>5399</v>
      </c>
      <c r="I274" s="35" t="s">
        <v>725</v>
      </c>
      <c r="J274" s="35" t="s">
        <v>726</v>
      </c>
      <c r="K274" s="35" t="s">
        <v>723</v>
      </c>
      <c r="L274" s="121">
        <v>68.1386926867157</v>
      </c>
      <c r="M274" s="27">
        <v>25</v>
      </c>
      <c r="N274" s="27" t="s">
        <v>69</v>
      </c>
      <c r="AB274" s="33"/>
      <c r="AE274" s="36"/>
      <c r="AF274" s="36">
        <v>63858.450000000004</v>
      </c>
      <c r="AG274" s="36"/>
      <c r="AH274" s="32"/>
      <c r="AJ274" s="33"/>
      <c r="AK274" s="36"/>
      <c r="AL274" s="36"/>
      <c r="AN274" s="36"/>
      <c r="AO274" s="36"/>
      <c r="AQ274" s="36"/>
      <c r="AR274" s="36"/>
      <c r="AT274" s="36"/>
      <c r="AU274" s="36"/>
      <c r="AY274" s="86"/>
      <c r="AZ274" s="38">
        <v>1872.668096709745</v>
      </c>
      <c r="BA274" s="38">
        <v>22.000161199086023</v>
      </c>
      <c r="BB274" s="38">
        <v>41199</v>
      </c>
      <c r="BC274" s="82">
        <f t="shared" si="9"/>
        <v>0.66862389966503077</v>
      </c>
      <c r="BD274" s="29"/>
    </row>
    <row r="275" spans="1:56" s="27" customFormat="1" x14ac:dyDescent="0.25">
      <c r="A275" s="30"/>
      <c r="B275" s="27" t="s">
        <v>66</v>
      </c>
      <c r="E275" s="31"/>
      <c r="F275" s="32"/>
      <c r="G275" s="27">
        <v>918</v>
      </c>
      <c r="H275" s="27">
        <v>900</v>
      </c>
      <c r="I275" s="77" t="s">
        <v>723</v>
      </c>
      <c r="J275" s="77" t="s">
        <v>725</v>
      </c>
      <c r="K275" s="77" t="s">
        <v>726</v>
      </c>
      <c r="L275" s="121">
        <v>56.001927920644299</v>
      </c>
      <c r="M275" s="27">
        <v>25</v>
      </c>
      <c r="N275" s="27" t="s">
        <v>69</v>
      </c>
      <c r="AB275" s="33"/>
      <c r="AF275" s="36">
        <v>49846.450000000004</v>
      </c>
      <c r="AG275" s="36"/>
      <c r="AH275" s="32"/>
      <c r="AJ275" s="33"/>
      <c r="AK275" s="36"/>
      <c r="AL275" s="36"/>
      <c r="AN275" s="36"/>
      <c r="AO275" s="36"/>
      <c r="AQ275" s="36"/>
      <c r="AR275" s="36"/>
      <c r="AT275" s="36"/>
      <c r="AU275" s="36"/>
      <c r="AY275" s="86"/>
      <c r="AZ275" s="38">
        <v>1339.9784711512721</v>
      </c>
      <c r="BA275" s="33">
        <v>23.99963931686894</v>
      </c>
      <c r="BB275" s="38">
        <v>32159</v>
      </c>
      <c r="BC275" s="82">
        <f t="shared" si="9"/>
        <v>0.5219125704344213</v>
      </c>
      <c r="BD275" s="29"/>
    </row>
    <row r="276" spans="1:56" s="27" customFormat="1" x14ac:dyDescent="0.25">
      <c r="A276" s="30"/>
      <c r="B276" s="27" t="s">
        <v>74</v>
      </c>
      <c r="G276" s="27">
        <v>9000</v>
      </c>
      <c r="H276" s="27">
        <v>9302</v>
      </c>
      <c r="I276" s="35" t="s">
        <v>598</v>
      </c>
      <c r="J276" s="35" t="s">
        <v>95</v>
      </c>
      <c r="K276" s="35" t="s">
        <v>727</v>
      </c>
      <c r="L276" s="121">
        <v>65.919462714116548</v>
      </c>
      <c r="M276" s="27">
        <v>25</v>
      </c>
      <c r="N276" s="27" t="s">
        <v>73</v>
      </c>
      <c r="AF276" s="36">
        <v>296780.55</v>
      </c>
      <c r="AG276" s="36"/>
      <c r="AJ276" s="33"/>
      <c r="AK276" s="36"/>
      <c r="AL276" s="36"/>
      <c r="AN276" s="36"/>
      <c r="AO276" s="36"/>
      <c r="AY276" s="79"/>
      <c r="AZ276" s="27">
        <v>3575.0904256930203</v>
      </c>
      <c r="BA276" s="27">
        <v>50.311174986611235</v>
      </c>
      <c r="BB276" s="38">
        <v>179867</v>
      </c>
      <c r="BC276" s="82">
        <f t="shared" si="9"/>
        <v>2.9190848069382773</v>
      </c>
      <c r="BD276" s="29"/>
    </row>
    <row r="277" spans="1:56" s="27" customFormat="1" x14ac:dyDescent="0.25">
      <c r="A277" s="30"/>
      <c r="B277" s="27" t="s">
        <v>66</v>
      </c>
      <c r="E277" s="31"/>
      <c r="F277" s="42"/>
      <c r="G277" s="27">
        <v>5400</v>
      </c>
      <c r="H277" s="27">
        <v>5499</v>
      </c>
      <c r="I277" s="77" t="s">
        <v>724</v>
      </c>
      <c r="J277" s="77" t="s">
        <v>726</v>
      </c>
      <c r="K277" s="77" t="s">
        <v>78</v>
      </c>
      <c r="L277" s="121">
        <v>55.7992731339111</v>
      </c>
      <c r="M277" s="27">
        <v>25</v>
      </c>
      <c r="N277" s="27" t="s">
        <v>69</v>
      </c>
      <c r="AB277" s="53"/>
      <c r="AF277" s="36">
        <v>33266.1</v>
      </c>
      <c r="AG277" s="36"/>
      <c r="AH277" s="42"/>
      <c r="AJ277" s="33"/>
      <c r="AK277" s="36"/>
      <c r="AL277" s="36"/>
      <c r="AN277" s="36"/>
      <c r="AO277" s="36"/>
      <c r="AQ277" s="36"/>
      <c r="AR277" s="36"/>
      <c r="AT277" s="36"/>
      <c r="AU277" s="36"/>
      <c r="AY277" s="79"/>
      <c r="AZ277" s="73">
        <v>894.26538554459898</v>
      </c>
      <c r="BA277" s="33">
        <v>23.999587087819407</v>
      </c>
      <c r="BB277" s="38">
        <v>21462</v>
      </c>
      <c r="BC277" s="82">
        <f t="shared" si="9"/>
        <v>0.34830957388798006</v>
      </c>
      <c r="BD277" s="29"/>
    </row>
    <row r="278" spans="1:56" s="27" customFormat="1" x14ac:dyDescent="0.25">
      <c r="A278" s="30"/>
      <c r="B278" s="27" t="s">
        <v>66</v>
      </c>
      <c r="E278" s="31"/>
      <c r="F278" s="32"/>
      <c r="G278" s="27">
        <v>900</v>
      </c>
      <c r="H278" s="27">
        <v>999</v>
      </c>
      <c r="I278" s="35" t="s">
        <v>728</v>
      </c>
      <c r="J278" s="35" t="s">
        <v>585</v>
      </c>
      <c r="K278" s="35" t="s">
        <v>78</v>
      </c>
      <c r="L278" s="121">
        <v>51</v>
      </c>
      <c r="M278" s="27">
        <v>25</v>
      </c>
      <c r="N278" s="27" t="s">
        <v>69</v>
      </c>
      <c r="AB278" s="33"/>
      <c r="AF278" s="36">
        <v>35299.700000000004</v>
      </c>
      <c r="AG278" s="36"/>
      <c r="AH278" s="32"/>
      <c r="AJ278" s="33"/>
      <c r="AK278" s="36"/>
      <c r="AL278" s="36"/>
      <c r="AN278" s="36"/>
      <c r="AO278" s="36"/>
      <c r="AQ278" s="36"/>
      <c r="AR278" s="36"/>
      <c r="AT278" s="36"/>
      <c r="AU278" s="36"/>
      <c r="AY278" s="86"/>
      <c r="AZ278" s="38">
        <v>1084.4550510223901</v>
      </c>
      <c r="BA278" s="33">
        <v>21</v>
      </c>
      <c r="BB278" s="38">
        <v>22774</v>
      </c>
      <c r="BC278" s="82">
        <f t="shared" si="9"/>
        <v>0.36960219158162605</v>
      </c>
      <c r="BD278" s="29"/>
    </row>
    <row r="279" spans="1:56" s="27" customFormat="1" x14ac:dyDescent="0.25">
      <c r="A279" s="30"/>
      <c r="D279" s="27" t="s">
        <v>466</v>
      </c>
      <c r="E279" s="31"/>
      <c r="F279" s="32"/>
      <c r="I279" s="35" t="s">
        <v>393</v>
      </c>
      <c r="J279" s="35" t="s">
        <v>394</v>
      </c>
      <c r="K279" s="35" t="s">
        <v>395</v>
      </c>
      <c r="L279" s="33"/>
      <c r="M279" s="27">
        <v>26</v>
      </c>
      <c r="N279" s="27" t="s">
        <v>69</v>
      </c>
      <c r="AB279" s="33"/>
      <c r="AF279" s="36">
        <v>42000</v>
      </c>
      <c r="AG279" s="36"/>
      <c r="AH279" s="32"/>
      <c r="AI279" s="27" t="s">
        <v>216</v>
      </c>
      <c r="AJ279" s="33" t="s">
        <v>396</v>
      </c>
      <c r="AK279" s="36">
        <v>23000</v>
      </c>
      <c r="AL279" s="36"/>
      <c r="AM279" s="27" t="s">
        <v>397</v>
      </c>
      <c r="AN279" s="36">
        <v>19000</v>
      </c>
      <c r="AO279" s="36"/>
      <c r="AQ279" s="36"/>
      <c r="AR279" s="36"/>
      <c r="AT279" s="36"/>
      <c r="AU279" s="36"/>
      <c r="AY279" s="109" t="s">
        <v>453</v>
      </c>
      <c r="AZ279" s="38"/>
      <c r="BA279" s="33"/>
      <c r="BB279" s="38"/>
      <c r="BC279" s="28"/>
      <c r="BD279" s="29"/>
    </row>
    <row r="280" spans="1:56" s="27" customFormat="1" x14ac:dyDescent="0.25">
      <c r="A280" s="30"/>
      <c r="B280" s="27" t="s">
        <v>66</v>
      </c>
      <c r="E280" s="31"/>
      <c r="F280" s="32"/>
      <c r="G280" s="27">
        <v>3000</v>
      </c>
      <c r="H280" s="27">
        <v>3014</v>
      </c>
      <c r="I280" s="35" t="s">
        <v>729</v>
      </c>
      <c r="J280" s="35" t="s">
        <v>730</v>
      </c>
      <c r="K280" s="35" t="s">
        <v>731</v>
      </c>
      <c r="L280" s="121">
        <v>47</v>
      </c>
      <c r="M280" s="27">
        <v>26</v>
      </c>
      <c r="N280" s="27" t="s">
        <v>69</v>
      </c>
      <c r="AB280" s="33"/>
      <c r="AF280" s="36">
        <v>17921.100000000002</v>
      </c>
      <c r="AG280" s="36"/>
      <c r="AH280" s="32"/>
      <c r="AJ280" s="33"/>
      <c r="AK280" s="36"/>
      <c r="AL280" s="36"/>
      <c r="AN280" s="36"/>
      <c r="AO280" s="36"/>
      <c r="AQ280" s="36"/>
      <c r="AR280" s="36"/>
      <c r="AT280" s="36"/>
      <c r="AU280" s="36"/>
      <c r="AY280" s="86"/>
      <c r="AZ280" s="38">
        <v>481.736984289416</v>
      </c>
      <c r="BA280" s="33">
        <v>24</v>
      </c>
      <c r="BB280" s="38">
        <v>11562</v>
      </c>
      <c r="BC280" s="82">
        <f t="shared" ref="BC280:BC292" si="10">BB280/(5280*11.67)</f>
        <v>0.18764119342525512</v>
      </c>
      <c r="BD280" s="29"/>
    </row>
    <row r="281" spans="1:56" s="27" customFormat="1" x14ac:dyDescent="0.25">
      <c r="A281" s="30"/>
      <c r="B281" s="27" t="s">
        <v>66</v>
      </c>
      <c r="E281" s="31"/>
      <c r="F281" s="32"/>
      <c r="G281" s="27">
        <v>2900</v>
      </c>
      <c r="H281" s="27">
        <v>3099</v>
      </c>
      <c r="I281" s="35" t="s">
        <v>732</v>
      </c>
      <c r="J281" s="35" t="s">
        <v>458</v>
      </c>
      <c r="K281" s="35" t="s">
        <v>78</v>
      </c>
      <c r="L281" s="121">
        <v>50.88146403333937</v>
      </c>
      <c r="M281" s="27">
        <v>26</v>
      </c>
      <c r="N281" s="27" t="s">
        <v>69</v>
      </c>
      <c r="AF281" s="36">
        <v>42772.25</v>
      </c>
      <c r="AG281" s="36"/>
      <c r="AH281" s="32"/>
      <c r="AJ281" s="33"/>
      <c r="AK281" s="36"/>
      <c r="AL281" s="36"/>
      <c r="AM281" s="85"/>
      <c r="AN281" s="36"/>
      <c r="AO281" s="36"/>
      <c r="AQ281" s="36"/>
      <c r="AR281" s="36"/>
      <c r="AT281" s="36"/>
      <c r="AU281" s="36"/>
      <c r="AY281" s="86"/>
      <c r="AZ281" s="27">
        <v>1404.579845100074</v>
      </c>
      <c r="BA281" s="27">
        <v>19.646444519523847</v>
      </c>
      <c r="BB281" s="38">
        <v>27595</v>
      </c>
      <c r="BC281" s="82">
        <f t="shared" si="10"/>
        <v>0.44784282412817117</v>
      </c>
      <c r="BD281" s="29"/>
    </row>
    <row r="282" spans="1:56" s="27" customFormat="1" x14ac:dyDescent="0.25">
      <c r="A282" s="30"/>
      <c r="B282" s="27" t="s">
        <v>66</v>
      </c>
      <c r="E282" s="31"/>
      <c r="F282" s="32"/>
      <c r="G282" s="27">
        <v>2900</v>
      </c>
      <c r="H282" s="27">
        <v>2999</v>
      </c>
      <c r="I282" s="35" t="s">
        <v>733</v>
      </c>
      <c r="J282" s="35" t="s">
        <v>458</v>
      </c>
      <c r="K282" s="35" t="s">
        <v>732</v>
      </c>
      <c r="L282" s="121">
        <v>35.207019855086102</v>
      </c>
      <c r="M282" s="27">
        <v>26</v>
      </c>
      <c r="N282" s="27" t="s">
        <v>69</v>
      </c>
      <c r="AF282" s="36">
        <v>32943.700000000004</v>
      </c>
      <c r="AG282" s="36"/>
      <c r="AH282" s="32"/>
      <c r="AJ282" s="33"/>
      <c r="AK282" s="36"/>
      <c r="AL282" s="36"/>
      <c r="AN282" s="36"/>
      <c r="AO282" s="36"/>
      <c r="AQ282" s="36"/>
      <c r="AR282" s="36"/>
      <c r="AT282" s="36"/>
      <c r="AU282" s="36"/>
      <c r="AY282" s="86"/>
      <c r="AZ282" s="27">
        <v>929.16853979421001</v>
      </c>
      <c r="BA282" s="27">
        <v>22.87421397705446</v>
      </c>
      <c r="BB282" s="38">
        <v>21254</v>
      </c>
      <c r="BC282" s="82">
        <f t="shared" si="10"/>
        <v>0.34493391498532888</v>
      </c>
      <c r="BD282" s="29"/>
    </row>
    <row r="283" spans="1:56" s="27" customFormat="1" x14ac:dyDescent="0.25">
      <c r="A283" s="30"/>
      <c r="B283" s="27" t="s">
        <v>66</v>
      </c>
      <c r="E283" s="31"/>
      <c r="F283" s="32"/>
      <c r="G283" s="27">
        <v>6012</v>
      </c>
      <c r="H283" s="27">
        <v>6399</v>
      </c>
      <c r="I283" s="35" t="s">
        <v>458</v>
      </c>
      <c r="J283" s="35" t="s">
        <v>459</v>
      </c>
      <c r="K283" s="35" t="s">
        <v>459</v>
      </c>
      <c r="L283" s="121">
        <v>46</v>
      </c>
      <c r="M283" s="27">
        <v>26</v>
      </c>
      <c r="N283" s="27" t="s">
        <v>69</v>
      </c>
      <c r="AB283" s="33"/>
      <c r="AF283" s="36">
        <v>142852.65</v>
      </c>
      <c r="AG283" s="36"/>
      <c r="AH283" s="32"/>
      <c r="AJ283" s="33"/>
      <c r="AK283" s="36"/>
      <c r="AL283" s="36"/>
      <c r="AN283" s="36"/>
      <c r="AO283" s="36"/>
      <c r="AQ283" s="36"/>
      <c r="AR283" s="36"/>
      <c r="AT283" s="36"/>
      <c r="AU283" s="36"/>
      <c r="AY283" s="86"/>
      <c r="AZ283" s="38">
        <v>2973</v>
      </c>
      <c r="BA283" s="33">
        <v>31</v>
      </c>
      <c r="BB283" s="38">
        <v>92163</v>
      </c>
      <c r="BC283" s="82">
        <f t="shared" si="10"/>
        <v>1.4957252473319311</v>
      </c>
      <c r="BD283" s="29"/>
    </row>
    <row r="284" spans="1:56" s="27" customFormat="1" x14ac:dyDescent="0.25">
      <c r="A284" s="30"/>
      <c r="B284" s="27" t="s">
        <v>66</v>
      </c>
      <c r="E284" s="31"/>
      <c r="F284" s="32"/>
      <c r="G284" s="27">
        <v>3500</v>
      </c>
      <c r="H284" s="27">
        <v>3599</v>
      </c>
      <c r="I284" s="35" t="s">
        <v>734</v>
      </c>
      <c r="J284" s="35" t="s">
        <v>733</v>
      </c>
      <c r="K284" s="35" t="s">
        <v>735</v>
      </c>
      <c r="L284" s="121">
        <v>48.972625626526153</v>
      </c>
      <c r="M284" s="27">
        <v>26</v>
      </c>
      <c r="N284" s="27" t="s">
        <v>69</v>
      </c>
      <c r="AB284" s="33"/>
      <c r="AF284" s="36">
        <v>36181.65</v>
      </c>
      <c r="AG284" s="36"/>
      <c r="AH284" s="32"/>
      <c r="AJ284" s="33"/>
      <c r="AK284" s="36"/>
      <c r="AL284" s="36"/>
      <c r="AN284" s="36"/>
      <c r="AO284" s="36"/>
      <c r="AQ284" s="36"/>
      <c r="AR284" s="36"/>
      <c r="AT284" s="36"/>
      <c r="AU284" s="36"/>
      <c r="AY284" s="79"/>
      <c r="AZ284" s="38">
        <v>1003.652954316112</v>
      </c>
      <c r="BA284" s="33">
        <v>23.258039444427176</v>
      </c>
      <c r="BB284" s="38">
        <v>23343</v>
      </c>
      <c r="BC284" s="82">
        <f t="shared" si="10"/>
        <v>0.37883656617589778</v>
      </c>
      <c r="BD284" s="29"/>
    </row>
    <row r="285" spans="1:56" s="27" customFormat="1" x14ac:dyDescent="0.25">
      <c r="A285" s="30"/>
      <c r="B285" s="27" t="s">
        <v>66</v>
      </c>
      <c r="F285" s="32"/>
      <c r="G285" s="32">
        <v>3000</v>
      </c>
      <c r="H285" s="32">
        <v>3399</v>
      </c>
      <c r="I285" s="35" t="s">
        <v>736</v>
      </c>
      <c r="J285" s="35" t="s">
        <v>105</v>
      </c>
      <c r="K285" s="35" t="s">
        <v>113</v>
      </c>
      <c r="L285" s="121">
        <v>63.804279387841177</v>
      </c>
      <c r="M285" s="27">
        <v>26</v>
      </c>
      <c r="N285" s="27" t="s">
        <v>71</v>
      </c>
      <c r="AF285" s="36">
        <v>269468.89199999999</v>
      </c>
      <c r="AG285" s="36"/>
      <c r="AH285" s="32"/>
      <c r="AJ285" s="33"/>
      <c r="AK285" s="36"/>
      <c r="AL285" s="36"/>
      <c r="AN285" s="36"/>
      <c r="AO285" s="36"/>
      <c r="AQ285" s="36"/>
      <c r="AR285" s="36"/>
      <c r="AT285" s="36"/>
      <c r="AU285" s="36"/>
      <c r="AY285" s="79"/>
      <c r="AZ285" s="27">
        <v>3983.28</v>
      </c>
      <c r="BA285" s="27">
        <v>41</v>
      </c>
      <c r="BB285" s="38">
        <v>163314.48000000001</v>
      </c>
      <c r="BC285" s="82">
        <f t="shared" si="10"/>
        <v>2.6504518189608168</v>
      </c>
      <c r="BD285" s="29"/>
    </row>
    <row r="286" spans="1:56" s="27" customFormat="1" ht="45" x14ac:dyDescent="0.25">
      <c r="A286" s="30"/>
      <c r="B286" s="60" t="s">
        <v>210</v>
      </c>
      <c r="C286" s="60"/>
      <c r="D286" s="60"/>
      <c r="E286" s="61">
        <v>43282</v>
      </c>
      <c r="F286" s="67"/>
      <c r="G286" s="60">
        <v>3000</v>
      </c>
      <c r="H286" s="60">
        <v>3499</v>
      </c>
      <c r="I286" s="78" t="s">
        <v>113</v>
      </c>
      <c r="J286" s="78" t="s">
        <v>139</v>
      </c>
      <c r="K286" s="78" t="s">
        <v>195</v>
      </c>
      <c r="L286" s="70">
        <v>57.216488834470312</v>
      </c>
      <c r="M286" s="60">
        <v>26</v>
      </c>
      <c r="N286" s="60" t="s">
        <v>73</v>
      </c>
      <c r="O286" s="99"/>
      <c r="P286" s="99"/>
      <c r="Q286" s="99"/>
      <c r="R286" s="99"/>
      <c r="S286" s="99"/>
      <c r="T286" s="99"/>
      <c r="U286" s="99"/>
      <c r="V286" s="99"/>
      <c r="W286" s="99"/>
      <c r="X286" s="99"/>
      <c r="Y286" s="99"/>
      <c r="Z286" s="99"/>
      <c r="AA286" s="99"/>
      <c r="AB286" s="101">
        <v>22</v>
      </c>
      <c r="AC286" s="99"/>
      <c r="AD286" s="99"/>
      <c r="AE286" s="99"/>
      <c r="AF286" s="103">
        <v>603010.79999999993</v>
      </c>
      <c r="AG286" s="103"/>
      <c r="AH286" s="72"/>
      <c r="AI286" s="99" t="s">
        <v>115</v>
      </c>
      <c r="AJ286" s="101"/>
      <c r="AK286" s="103">
        <v>603010.79999999993</v>
      </c>
      <c r="AL286" s="103" t="str">
        <f>IF(AG286="","",AG286)</f>
        <v/>
      </c>
      <c r="AM286" s="99"/>
      <c r="AN286" s="103"/>
      <c r="AO286" s="103"/>
      <c r="AP286" s="99"/>
      <c r="AQ286" s="103"/>
      <c r="AR286" s="103"/>
      <c r="AS286" s="99"/>
      <c r="AT286" s="103"/>
      <c r="AU286" s="103"/>
      <c r="AV286" s="99"/>
      <c r="AW286" s="99"/>
      <c r="AX286" s="99"/>
      <c r="AY286" s="109" t="s">
        <v>228</v>
      </c>
      <c r="AZ286" s="104">
        <v>5316.81</v>
      </c>
      <c r="BA286" s="101">
        <v>60</v>
      </c>
      <c r="BB286" s="81">
        <v>301505.39999999997</v>
      </c>
      <c r="BC286" s="82">
        <f t="shared" si="10"/>
        <v>4.8931701332086934</v>
      </c>
      <c r="BD286" s="29"/>
    </row>
    <row r="287" spans="1:56" s="27" customFormat="1" ht="30" x14ac:dyDescent="0.25">
      <c r="A287" s="30"/>
      <c r="B287" s="60"/>
      <c r="C287" s="60"/>
      <c r="D287" s="60"/>
      <c r="E287" s="61">
        <v>42917</v>
      </c>
      <c r="F287" s="62"/>
      <c r="G287" s="99"/>
      <c r="H287" s="99"/>
      <c r="I287" s="78" t="s">
        <v>113</v>
      </c>
      <c r="J287" s="78" t="s">
        <v>139</v>
      </c>
      <c r="K287" s="78" t="s">
        <v>114</v>
      </c>
      <c r="L287" s="63"/>
      <c r="M287" s="60">
        <v>26</v>
      </c>
      <c r="N287" s="60" t="s">
        <v>73</v>
      </c>
      <c r="O287" s="99"/>
      <c r="P287" s="99"/>
      <c r="Q287" s="99"/>
      <c r="R287" s="99"/>
      <c r="S287" s="99"/>
      <c r="T287" s="99"/>
      <c r="U287" s="99"/>
      <c r="V287" s="99"/>
      <c r="W287" s="99"/>
      <c r="X287" s="99"/>
      <c r="Y287" s="99"/>
      <c r="Z287" s="99"/>
      <c r="AA287" s="99"/>
      <c r="AB287" s="106">
        <v>20</v>
      </c>
      <c r="AC287" s="99"/>
      <c r="AD287" s="99"/>
      <c r="AE287" s="99"/>
      <c r="AF287" s="103">
        <v>510705</v>
      </c>
      <c r="AG287" s="103"/>
      <c r="AH287" s="54"/>
      <c r="AI287" s="99" t="s">
        <v>177</v>
      </c>
      <c r="AJ287" s="101"/>
      <c r="AK287" s="103"/>
      <c r="AL287" s="103"/>
      <c r="AM287" s="99"/>
      <c r="AN287" s="103"/>
      <c r="AO287" s="103"/>
      <c r="AP287" s="99"/>
      <c r="AQ287" s="103"/>
      <c r="AR287" s="103"/>
      <c r="AS287" s="99"/>
      <c r="AT287" s="103"/>
      <c r="AU287" s="103"/>
      <c r="AV287" s="99"/>
      <c r="AW287" s="99"/>
      <c r="AX287" s="99"/>
      <c r="AY287" s="111" t="s">
        <v>224</v>
      </c>
      <c r="AZ287" s="110">
        <v>3483.5026373491737</v>
      </c>
      <c r="BA287" s="101">
        <v>62</v>
      </c>
      <c r="BB287" s="81">
        <v>215977.16351564878</v>
      </c>
      <c r="BC287" s="82">
        <f t="shared" si="10"/>
        <v>3.5051213211103449</v>
      </c>
      <c r="BD287" s="29"/>
    </row>
    <row r="288" spans="1:56" s="27" customFormat="1" x14ac:dyDescent="0.25">
      <c r="A288" s="30"/>
      <c r="B288" s="26" t="s">
        <v>66</v>
      </c>
      <c r="C288" s="26"/>
      <c r="D288" s="26" t="s">
        <v>389</v>
      </c>
      <c r="E288" s="44"/>
      <c r="F288" s="55"/>
      <c r="G288" s="139">
        <v>2700</v>
      </c>
      <c r="H288" s="139">
        <v>3899</v>
      </c>
      <c r="I288" s="153" t="s">
        <v>139</v>
      </c>
      <c r="J288" s="153" t="s">
        <v>116</v>
      </c>
      <c r="K288" s="153" t="s">
        <v>113</v>
      </c>
      <c r="L288" s="141">
        <v>61.617680638098214</v>
      </c>
      <c r="M288" s="142">
        <v>26</v>
      </c>
      <c r="N288" s="133" t="s">
        <v>71</v>
      </c>
      <c r="AB288" s="53">
        <v>25</v>
      </c>
      <c r="AE288" s="27">
        <v>12</v>
      </c>
      <c r="AF288" s="134">
        <v>221552.09999999998</v>
      </c>
      <c r="AG288" s="36">
        <f>35865.73+350</f>
        <v>36215.730000000003</v>
      </c>
      <c r="AH288" s="42" t="s">
        <v>79</v>
      </c>
      <c r="AJ288" s="33"/>
      <c r="AK288" s="36"/>
      <c r="AL288" s="36"/>
      <c r="AN288" s="36"/>
      <c r="AO288" s="36"/>
      <c r="AQ288" s="36"/>
      <c r="AR288" s="36"/>
      <c r="AT288" s="36"/>
      <c r="AU288" s="36"/>
      <c r="AY288" s="128" t="s">
        <v>361</v>
      </c>
      <c r="AZ288" s="135">
        <v>6394</v>
      </c>
      <c r="BA288" s="132">
        <v>21</v>
      </c>
      <c r="BB288" s="136">
        <v>134274</v>
      </c>
      <c r="BC288" s="82">
        <f t="shared" si="10"/>
        <v>2.1791501129547401</v>
      </c>
      <c r="BD288" s="29"/>
    </row>
    <row r="289" spans="1:56" s="27" customFormat="1" x14ac:dyDescent="0.25">
      <c r="A289" s="30"/>
      <c r="B289" s="27" t="s">
        <v>66</v>
      </c>
      <c r="E289" s="31"/>
      <c r="F289" s="32"/>
      <c r="G289" s="27">
        <v>3000</v>
      </c>
      <c r="H289" s="27">
        <v>3199</v>
      </c>
      <c r="I289" s="35" t="s">
        <v>730</v>
      </c>
      <c r="J289" s="35" t="s">
        <v>737</v>
      </c>
      <c r="K289" s="35" t="s">
        <v>729</v>
      </c>
      <c r="L289" s="121">
        <v>47.314020099945708</v>
      </c>
      <c r="M289" s="27">
        <v>26</v>
      </c>
      <c r="N289" s="27" t="s">
        <v>69</v>
      </c>
      <c r="AB289" s="33"/>
      <c r="AE289" s="36"/>
      <c r="AF289" s="36">
        <v>139885.95000000001</v>
      </c>
      <c r="AG289" s="36"/>
      <c r="AH289" s="32"/>
      <c r="AJ289" s="33"/>
      <c r="AK289" s="36"/>
      <c r="AL289" s="36"/>
      <c r="AN289" s="36"/>
      <c r="AO289" s="36"/>
      <c r="AQ289" s="36"/>
      <c r="AR289" s="36"/>
      <c r="AT289" s="36"/>
      <c r="AU289" s="36"/>
      <c r="AY289" s="86"/>
      <c r="AZ289" s="38">
        <v>3610.2177180682784</v>
      </c>
      <c r="BA289" s="38">
        <v>24.99821535646598</v>
      </c>
      <c r="BB289" s="38">
        <v>90249</v>
      </c>
      <c r="BC289" s="82">
        <f t="shared" si="10"/>
        <v>1.4646626937758043</v>
      </c>
      <c r="BD289" s="29"/>
    </row>
    <row r="290" spans="1:56" s="27" customFormat="1" x14ac:dyDescent="0.25">
      <c r="A290" s="30"/>
      <c r="B290" s="99" t="s">
        <v>151</v>
      </c>
      <c r="C290" s="99"/>
      <c r="D290" s="99" t="s">
        <v>152</v>
      </c>
      <c r="E290" s="99"/>
      <c r="F290" s="99"/>
      <c r="G290" s="99"/>
      <c r="H290" s="99"/>
      <c r="I290" s="102" t="s">
        <v>153</v>
      </c>
      <c r="J290" s="102"/>
      <c r="K290" s="102"/>
      <c r="N290" s="99"/>
      <c r="O290" s="99"/>
      <c r="P290" s="99"/>
      <c r="Q290" s="99"/>
      <c r="R290" s="99"/>
      <c r="S290" s="99"/>
      <c r="T290" s="99"/>
      <c r="U290" s="99"/>
      <c r="V290" s="99"/>
      <c r="W290" s="99"/>
      <c r="X290" s="99"/>
      <c r="Y290" s="99"/>
      <c r="Z290" s="99"/>
      <c r="AA290" s="99"/>
      <c r="AB290" s="99"/>
      <c r="AC290" s="99"/>
      <c r="AD290" s="99"/>
      <c r="AE290" s="99"/>
      <c r="AF290" s="103">
        <v>20000</v>
      </c>
      <c r="AG290" s="103">
        <v>33186.51</v>
      </c>
      <c r="AH290" s="99"/>
      <c r="AI290" s="99" t="s">
        <v>115</v>
      </c>
      <c r="AJ290" s="101" t="s">
        <v>164</v>
      </c>
      <c r="AK290" s="103">
        <v>20000</v>
      </c>
      <c r="AL290" s="103"/>
      <c r="AM290" s="99"/>
      <c r="AN290" s="103"/>
      <c r="AO290" s="103"/>
      <c r="AP290" s="99"/>
      <c r="AQ290" s="99"/>
      <c r="AR290" s="99"/>
      <c r="AS290" s="99"/>
      <c r="AT290" s="99"/>
      <c r="AU290" s="99"/>
      <c r="AV290" s="99"/>
      <c r="AW290" s="99"/>
      <c r="AX290" s="99"/>
      <c r="AY290" s="111"/>
      <c r="AZ290" s="99"/>
      <c r="BA290" s="99"/>
      <c r="BB290" s="81"/>
      <c r="BC290" s="82">
        <f t="shared" si="10"/>
        <v>0</v>
      </c>
      <c r="BD290" s="29"/>
    </row>
    <row r="291" spans="1:56" s="27" customFormat="1" x14ac:dyDescent="0.25">
      <c r="A291" s="30"/>
      <c r="B291" s="99" t="s">
        <v>151</v>
      </c>
      <c r="C291" s="99"/>
      <c r="D291" s="99" t="s">
        <v>154</v>
      </c>
      <c r="E291" s="99"/>
      <c r="F291" s="99"/>
      <c r="G291" s="99"/>
      <c r="H291" s="99"/>
      <c r="I291" s="102" t="s">
        <v>155</v>
      </c>
      <c r="J291" s="102"/>
      <c r="K291" s="102"/>
      <c r="N291" s="99"/>
      <c r="O291" s="99"/>
      <c r="P291" s="99"/>
      <c r="Q291" s="99"/>
      <c r="R291" s="99"/>
      <c r="S291" s="99"/>
      <c r="T291" s="99"/>
      <c r="U291" s="99"/>
      <c r="V291" s="99"/>
      <c r="W291" s="99"/>
      <c r="X291" s="99"/>
      <c r="Y291" s="99"/>
      <c r="Z291" s="99"/>
      <c r="AA291" s="99"/>
      <c r="AB291" s="99"/>
      <c r="AC291" s="99"/>
      <c r="AD291" s="99"/>
      <c r="AE291" s="99"/>
      <c r="AF291" s="103">
        <v>20000</v>
      </c>
      <c r="AG291" s="103">
        <v>51389</v>
      </c>
      <c r="AH291" s="99"/>
      <c r="AI291" s="99" t="s">
        <v>115</v>
      </c>
      <c r="AJ291" s="101" t="s">
        <v>165</v>
      </c>
      <c r="AK291" s="103">
        <v>20000</v>
      </c>
      <c r="AL291" s="103"/>
      <c r="AM291" s="99"/>
      <c r="AN291" s="103"/>
      <c r="AO291" s="103"/>
      <c r="AP291" s="99"/>
      <c r="AQ291" s="99"/>
      <c r="AR291" s="99"/>
      <c r="AS291" s="99"/>
      <c r="AT291" s="99"/>
      <c r="AU291" s="99"/>
      <c r="AV291" s="99"/>
      <c r="AW291" s="99"/>
      <c r="AX291" s="99"/>
      <c r="AY291" s="111"/>
      <c r="AZ291" s="99"/>
      <c r="BA291" s="99"/>
      <c r="BB291" s="81"/>
      <c r="BC291" s="82">
        <f t="shared" si="10"/>
        <v>0</v>
      </c>
      <c r="BD291" s="29"/>
    </row>
    <row r="292" spans="1:56" s="27" customFormat="1" x14ac:dyDescent="0.25">
      <c r="A292" s="30"/>
      <c r="B292" s="27" t="s">
        <v>151</v>
      </c>
      <c r="D292" s="27" t="s">
        <v>421</v>
      </c>
      <c r="E292" s="31"/>
      <c r="F292" s="42"/>
      <c r="I292" s="35" t="s">
        <v>422</v>
      </c>
      <c r="J292" s="35"/>
      <c r="K292" s="35"/>
      <c r="AB292" s="53"/>
      <c r="AF292" s="36"/>
      <c r="AG292" s="36">
        <v>3575.74</v>
      </c>
      <c r="AH292" s="42"/>
      <c r="AJ292" s="33"/>
      <c r="AK292" s="36"/>
      <c r="AL292" s="36"/>
      <c r="AN292" s="36"/>
      <c r="AO292" s="36"/>
      <c r="AQ292" s="36"/>
      <c r="AR292" s="36"/>
      <c r="AT292" s="36"/>
      <c r="AU292" s="36"/>
      <c r="AY292" s="79"/>
      <c r="AZ292" s="37"/>
      <c r="BA292" s="37"/>
      <c r="BB292" s="38"/>
      <c r="BC292" s="82">
        <f t="shared" si="10"/>
        <v>0</v>
      </c>
      <c r="BD292" s="29"/>
    </row>
    <row r="293" spans="1:56" s="27" customFormat="1" x14ac:dyDescent="0.25">
      <c r="A293" s="30"/>
      <c r="B293" s="25"/>
      <c r="C293" s="25"/>
      <c r="D293" s="25"/>
      <c r="E293" s="25"/>
      <c r="F293" s="173"/>
      <c r="G293" s="173"/>
      <c r="H293" s="173"/>
      <c r="I293" s="174"/>
      <c r="J293" s="174"/>
      <c r="K293" s="174"/>
      <c r="L293" s="175"/>
      <c r="M293" s="25"/>
      <c r="N293" s="25"/>
      <c r="O293" s="25"/>
      <c r="P293" s="25"/>
      <c r="Q293" s="25"/>
      <c r="R293" s="25"/>
      <c r="S293" s="25"/>
      <c r="T293" s="25"/>
      <c r="U293" s="25"/>
      <c r="V293" s="25"/>
      <c r="W293" s="25"/>
      <c r="X293" s="25"/>
      <c r="Y293" s="25"/>
      <c r="Z293" s="25"/>
      <c r="AA293" s="25"/>
      <c r="AB293" s="25"/>
      <c r="AC293" s="25"/>
      <c r="AD293" s="25"/>
      <c r="AE293" s="25"/>
      <c r="AF293" s="176"/>
      <c r="AG293" s="176"/>
      <c r="AH293" s="173"/>
      <c r="AI293" s="25"/>
      <c r="AJ293" s="177"/>
      <c r="AK293" s="176"/>
      <c r="AL293" s="176"/>
      <c r="AM293" s="25"/>
      <c r="AN293" s="176"/>
      <c r="AO293" s="176"/>
      <c r="AP293" s="25"/>
      <c r="AQ293" s="36"/>
      <c r="AR293" s="36"/>
      <c r="AT293" s="36"/>
      <c r="AU293" s="36"/>
      <c r="AY293" s="79"/>
      <c r="BB293" s="38"/>
      <c r="BC293" s="28"/>
      <c r="BD293" s="29"/>
    </row>
    <row r="294" spans="1:56" s="27" customFormat="1" x14ac:dyDescent="0.25">
      <c r="A294" s="30"/>
      <c r="F294" s="32"/>
      <c r="G294" s="32"/>
      <c r="H294" s="32"/>
      <c r="I294" s="35"/>
      <c r="J294" s="35"/>
      <c r="K294" s="35"/>
      <c r="L294" s="28"/>
      <c r="AF294" s="36"/>
      <c r="AG294" s="36"/>
      <c r="AH294" s="32"/>
      <c r="AJ294" s="33"/>
      <c r="AK294" s="36"/>
      <c r="AL294" s="36"/>
      <c r="AN294" s="36"/>
      <c r="AO294" s="36"/>
      <c r="AQ294" s="36"/>
      <c r="AR294" s="36"/>
      <c r="AT294" s="36"/>
      <c r="AU294" s="36"/>
      <c r="AY294" s="79"/>
      <c r="BB294" s="38"/>
      <c r="BC294" s="28"/>
      <c r="BD294" s="29"/>
    </row>
    <row r="295" spans="1:56" s="27" customFormat="1" x14ac:dyDescent="0.25">
      <c r="A295" s="30"/>
      <c r="F295" s="32"/>
      <c r="G295" s="32"/>
      <c r="H295" s="32"/>
      <c r="I295" s="35"/>
      <c r="J295" s="35"/>
      <c r="K295" s="35"/>
      <c r="L295" s="28"/>
      <c r="AF295" s="36"/>
      <c r="AG295" s="36"/>
      <c r="AH295" s="32"/>
      <c r="AJ295" s="33"/>
      <c r="AK295" s="36"/>
      <c r="AL295" s="36"/>
      <c r="AN295" s="36"/>
      <c r="AO295" s="36"/>
      <c r="AQ295" s="36"/>
      <c r="AR295" s="36"/>
      <c r="AT295" s="36"/>
      <c r="AU295" s="36"/>
      <c r="AY295" s="79"/>
      <c r="BB295" s="38"/>
      <c r="BC295" s="28"/>
      <c r="BD295" s="29"/>
    </row>
    <row r="296" spans="1:56" s="27" customFormat="1" x14ac:dyDescent="0.25">
      <c r="A296" s="30"/>
      <c r="F296" s="32"/>
      <c r="G296" s="32"/>
      <c r="H296" s="32"/>
      <c r="I296" s="35"/>
      <c r="J296" s="35"/>
      <c r="K296" s="35"/>
      <c r="L296" s="28"/>
      <c r="AF296" s="36"/>
      <c r="AG296" s="36"/>
      <c r="AH296" s="32"/>
      <c r="AJ296" s="33"/>
      <c r="AK296" s="36"/>
      <c r="AL296" s="36"/>
      <c r="AN296" s="36"/>
      <c r="AO296" s="36"/>
      <c r="AQ296" s="36"/>
      <c r="AR296" s="36"/>
      <c r="AT296" s="36"/>
      <c r="AU296" s="36"/>
      <c r="AY296" s="79"/>
      <c r="BB296" s="38"/>
      <c r="BC296" s="28"/>
      <c r="BD296" s="29"/>
    </row>
    <row r="297" spans="1:56" s="27" customFormat="1" x14ac:dyDescent="0.25">
      <c r="A297" s="30"/>
      <c r="F297" s="32"/>
      <c r="G297" s="32"/>
      <c r="H297" s="32"/>
      <c r="I297" s="35"/>
      <c r="J297" s="35"/>
      <c r="K297" s="35"/>
      <c r="L297" s="28"/>
      <c r="AF297" s="36"/>
      <c r="AG297" s="36"/>
      <c r="AH297" s="32"/>
      <c r="AJ297" s="33"/>
      <c r="AK297" s="36"/>
      <c r="AL297" s="36"/>
      <c r="AN297" s="36"/>
      <c r="AO297" s="36"/>
      <c r="AQ297" s="36"/>
      <c r="AR297" s="36"/>
      <c r="AT297" s="36"/>
      <c r="AU297" s="36"/>
      <c r="AY297" s="79"/>
      <c r="BB297" s="38"/>
      <c r="BC297" s="28"/>
      <c r="BD297" s="29"/>
    </row>
    <row r="298" spans="1:56" s="27" customFormat="1" x14ac:dyDescent="0.25">
      <c r="A298" s="30"/>
      <c r="F298" s="32"/>
      <c r="G298" s="32"/>
      <c r="H298" s="32"/>
      <c r="I298" s="35"/>
      <c r="J298" s="35"/>
      <c r="K298" s="35"/>
      <c r="L298" s="28"/>
      <c r="AF298" s="36"/>
      <c r="AG298" s="36"/>
      <c r="AH298" s="32"/>
      <c r="AJ298" s="33"/>
      <c r="AK298" s="36"/>
      <c r="AL298" s="36"/>
      <c r="AN298" s="36"/>
      <c r="AO298" s="36"/>
      <c r="AQ298" s="36"/>
      <c r="AR298" s="36"/>
      <c r="AT298" s="36"/>
      <c r="AU298" s="36"/>
      <c r="AY298" s="79"/>
      <c r="BB298" s="38"/>
      <c r="BC298" s="28"/>
      <c r="BD298" s="29"/>
    </row>
    <row r="299" spans="1:56" s="27" customFormat="1" x14ac:dyDescent="0.25">
      <c r="A299" s="30"/>
      <c r="F299" s="32"/>
      <c r="G299" s="32"/>
      <c r="H299" s="32"/>
      <c r="I299" s="35"/>
      <c r="J299" s="35"/>
      <c r="K299" s="35"/>
      <c r="L299" s="28"/>
      <c r="AF299" s="36"/>
      <c r="AG299" s="36"/>
      <c r="AH299" s="32"/>
      <c r="AJ299" s="33"/>
      <c r="AK299" s="36"/>
      <c r="AL299" s="36"/>
      <c r="AN299" s="36"/>
      <c r="AO299" s="36"/>
      <c r="AQ299" s="36"/>
      <c r="AR299" s="36"/>
      <c r="AT299" s="36"/>
      <c r="AU299" s="36"/>
      <c r="AY299" s="79"/>
      <c r="BB299" s="38"/>
      <c r="BC299" s="28"/>
      <c r="BD299" s="29"/>
    </row>
    <row r="300" spans="1:56" s="27" customFormat="1" x14ac:dyDescent="0.25">
      <c r="A300" s="30"/>
      <c r="F300" s="32"/>
      <c r="G300" s="32"/>
      <c r="H300" s="32"/>
      <c r="I300" s="35"/>
      <c r="J300" s="35"/>
      <c r="K300" s="35"/>
      <c r="L300" s="28"/>
      <c r="AF300" s="36"/>
      <c r="AG300" s="36"/>
      <c r="AH300" s="32"/>
      <c r="AJ300" s="33"/>
      <c r="AK300" s="36"/>
      <c r="AL300" s="36"/>
      <c r="AN300" s="36"/>
      <c r="AO300" s="36"/>
      <c r="AQ300" s="36"/>
      <c r="AR300" s="36"/>
      <c r="AT300" s="36"/>
      <c r="AU300" s="36"/>
      <c r="AY300" s="79"/>
      <c r="BB300" s="38"/>
      <c r="BC300" s="28"/>
      <c r="BD300" s="29"/>
    </row>
    <row r="301" spans="1:56" s="27" customFormat="1" x14ac:dyDescent="0.25">
      <c r="A301" s="30"/>
      <c r="F301" s="32"/>
      <c r="G301" s="32"/>
      <c r="H301" s="32"/>
      <c r="I301" s="35"/>
      <c r="J301" s="35"/>
      <c r="K301" s="35"/>
      <c r="L301" s="28"/>
      <c r="AF301" s="36"/>
      <c r="AG301" s="36"/>
      <c r="AH301" s="32"/>
      <c r="AJ301" s="33"/>
      <c r="AK301" s="36"/>
      <c r="AL301" s="36"/>
      <c r="AN301" s="36"/>
      <c r="AO301" s="36"/>
      <c r="AQ301" s="36"/>
      <c r="AR301" s="36"/>
      <c r="AT301" s="36"/>
      <c r="AU301" s="36"/>
      <c r="AY301" s="79"/>
      <c r="BB301" s="38"/>
      <c r="BC301" s="28"/>
      <c r="BD301" s="29"/>
    </row>
    <row r="302" spans="1:56" s="27" customFormat="1" x14ac:dyDescent="0.25">
      <c r="A302" s="30"/>
      <c r="F302" s="32"/>
      <c r="G302" s="32"/>
      <c r="H302" s="32"/>
      <c r="I302" s="35"/>
      <c r="J302" s="35"/>
      <c r="K302" s="35"/>
      <c r="L302" s="28"/>
      <c r="AF302" s="36"/>
      <c r="AG302" s="36"/>
      <c r="AH302" s="32"/>
      <c r="AJ302" s="33"/>
      <c r="AK302" s="36"/>
      <c r="AL302" s="36"/>
      <c r="AN302" s="36"/>
      <c r="AO302" s="36"/>
      <c r="AQ302" s="36"/>
      <c r="AR302" s="36"/>
      <c r="AT302" s="36"/>
      <c r="AU302" s="36"/>
      <c r="AY302" s="79"/>
      <c r="BB302" s="38"/>
      <c r="BC302" s="28"/>
      <c r="BD302" s="29"/>
    </row>
    <row r="303" spans="1:56" s="27" customFormat="1" x14ac:dyDescent="0.25">
      <c r="A303" s="30"/>
      <c r="F303" s="32"/>
      <c r="G303" s="32"/>
      <c r="H303" s="32"/>
      <c r="I303" s="35"/>
      <c r="J303" s="35"/>
      <c r="K303" s="35"/>
      <c r="L303" s="28"/>
      <c r="AF303" s="36"/>
      <c r="AG303" s="36"/>
      <c r="AH303" s="32"/>
      <c r="AJ303" s="33"/>
      <c r="AK303" s="36"/>
      <c r="AL303" s="36"/>
      <c r="AN303" s="36"/>
      <c r="AO303" s="36"/>
      <c r="AQ303" s="36"/>
      <c r="AR303" s="36"/>
      <c r="AT303" s="36"/>
      <c r="AU303" s="36"/>
      <c r="AY303" s="79"/>
      <c r="BB303" s="38"/>
      <c r="BC303" s="28"/>
      <c r="BD303" s="29"/>
    </row>
    <row r="304" spans="1:56" s="27" customFormat="1" x14ac:dyDescent="0.25">
      <c r="A304" s="30"/>
      <c r="F304" s="32"/>
      <c r="G304" s="32"/>
      <c r="H304" s="32"/>
      <c r="I304" s="35"/>
      <c r="J304" s="35"/>
      <c r="K304" s="35"/>
      <c r="L304" s="28"/>
      <c r="AF304" s="36"/>
      <c r="AG304" s="36"/>
      <c r="AH304" s="32"/>
      <c r="AJ304" s="33"/>
      <c r="AK304" s="36"/>
      <c r="AL304" s="36"/>
      <c r="AN304" s="36"/>
      <c r="AO304" s="36"/>
      <c r="AQ304" s="36"/>
      <c r="AR304" s="36"/>
      <c r="AT304" s="36"/>
      <c r="AU304" s="36"/>
      <c r="AY304" s="79"/>
      <c r="BB304" s="38"/>
      <c r="BC304" s="28"/>
      <c r="BD304" s="29"/>
    </row>
    <row r="305" spans="1:56" s="27" customFormat="1" x14ac:dyDescent="0.25">
      <c r="A305" s="30"/>
      <c r="F305" s="32"/>
      <c r="G305" s="32"/>
      <c r="H305" s="32"/>
      <c r="I305" s="35"/>
      <c r="J305" s="35"/>
      <c r="K305" s="35"/>
      <c r="L305" s="28"/>
      <c r="AF305" s="36"/>
      <c r="AG305" s="36"/>
      <c r="AH305" s="32"/>
      <c r="AJ305" s="33"/>
      <c r="AK305" s="36"/>
      <c r="AL305" s="36"/>
      <c r="AN305" s="36"/>
      <c r="AO305" s="36"/>
      <c r="AQ305" s="36"/>
      <c r="AR305" s="36"/>
      <c r="AT305" s="36"/>
      <c r="AU305" s="36"/>
      <c r="AY305" s="79"/>
      <c r="BB305" s="38"/>
      <c r="BC305" s="28"/>
      <c r="BD305" s="29"/>
    </row>
    <row r="306" spans="1:56" s="27" customFormat="1" x14ac:dyDescent="0.25">
      <c r="A306" s="30"/>
      <c r="F306" s="32"/>
      <c r="G306" s="32"/>
      <c r="H306" s="32"/>
      <c r="I306" s="35"/>
      <c r="J306" s="35"/>
      <c r="K306" s="35"/>
      <c r="L306" s="28"/>
      <c r="AF306" s="36"/>
      <c r="AG306" s="36"/>
      <c r="AH306" s="32"/>
      <c r="AJ306" s="33"/>
      <c r="AK306" s="36"/>
      <c r="AL306" s="36"/>
      <c r="AN306" s="36"/>
      <c r="AO306" s="36"/>
      <c r="AQ306" s="36"/>
      <c r="AR306" s="36"/>
      <c r="AT306" s="36"/>
      <c r="AU306" s="36"/>
      <c r="AY306" s="79"/>
      <c r="BB306" s="38"/>
      <c r="BC306" s="28"/>
      <c r="BD306" s="29"/>
    </row>
    <row r="307" spans="1:56" s="27" customFormat="1" x14ac:dyDescent="0.25">
      <c r="A307" s="30"/>
      <c r="F307" s="32"/>
      <c r="G307" s="32"/>
      <c r="H307" s="32"/>
      <c r="I307" s="35"/>
      <c r="J307" s="35"/>
      <c r="K307" s="35"/>
      <c r="L307" s="28"/>
      <c r="AF307" s="36"/>
      <c r="AG307" s="36"/>
      <c r="AH307" s="32"/>
      <c r="AJ307" s="33"/>
      <c r="AK307" s="36"/>
      <c r="AL307" s="36"/>
      <c r="AN307" s="36"/>
      <c r="AO307" s="36"/>
      <c r="AQ307" s="36"/>
      <c r="AR307" s="36"/>
      <c r="AT307" s="36"/>
      <c r="AU307" s="36"/>
      <c r="AY307" s="79"/>
      <c r="BB307" s="38"/>
      <c r="BC307" s="28"/>
      <c r="BD307" s="29"/>
    </row>
    <row r="308" spans="1:56" s="27" customFormat="1" x14ac:dyDescent="0.25">
      <c r="A308" s="30"/>
      <c r="F308" s="32"/>
      <c r="G308" s="32"/>
      <c r="H308" s="32"/>
      <c r="I308" s="35"/>
      <c r="J308" s="35"/>
      <c r="K308" s="35"/>
      <c r="L308" s="28"/>
      <c r="AF308" s="36"/>
      <c r="AG308" s="36"/>
      <c r="AH308" s="32"/>
      <c r="AJ308" s="33"/>
      <c r="AK308" s="36"/>
      <c r="AL308" s="36"/>
      <c r="AN308" s="36"/>
      <c r="AO308" s="36"/>
      <c r="AQ308" s="36"/>
      <c r="AR308" s="36"/>
      <c r="AT308" s="36"/>
      <c r="AU308" s="36"/>
      <c r="AY308" s="79"/>
      <c r="BB308" s="38"/>
      <c r="BC308" s="28"/>
      <c r="BD308" s="29"/>
    </row>
    <row r="309" spans="1:56" s="27" customFormat="1" x14ac:dyDescent="0.25">
      <c r="A309" s="30"/>
      <c r="F309" s="32"/>
      <c r="G309" s="32"/>
      <c r="H309" s="32"/>
      <c r="I309" s="35"/>
      <c r="J309" s="35"/>
      <c r="K309" s="35"/>
      <c r="L309" s="28"/>
      <c r="AF309" s="36"/>
      <c r="AG309" s="36"/>
      <c r="AH309" s="32"/>
      <c r="AJ309" s="33"/>
      <c r="AK309" s="36"/>
      <c r="AL309" s="36"/>
      <c r="AN309" s="36"/>
      <c r="AO309" s="36"/>
      <c r="AQ309" s="36"/>
      <c r="AR309" s="36"/>
      <c r="AT309" s="36"/>
      <c r="AU309" s="36"/>
      <c r="AY309" s="79"/>
      <c r="BB309" s="38"/>
      <c r="BC309" s="28"/>
      <c r="BD309" s="29"/>
    </row>
    <row r="310" spans="1:56" s="27" customFormat="1" x14ac:dyDescent="0.25">
      <c r="A310" s="30"/>
      <c r="F310" s="32"/>
      <c r="G310" s="32"/>
      <c r="H310" s="32"/>
      <c r="I310" s="35"/>
      <c r="J310" s="35"/>
      <c r="K310" s="35"/>
      <c r="L310" s="28"/>
      <c r="AF310" s="36"/>
      <c r="AG310" s="36"/>
      <c r="AH310" s="32"/>
      <c r="AJ310" s="33"/>
      <c r="AK310" s="36"/>
      <c r="AL310" s="36"/>
      <c r="AN310" s="36"/>
      <c r="AO310" s="36"/>
      <c r="AQ310" s="36"/>
      <c r="AR310" s="36"/>
      <c r="AT310" s="36"/>
      <c r="AU310" s="36"/>
      <c r="AY310" s="79"/>
      <c r="BB310" s="38"/>
      <c r="BC310" s="28"/>
      <c r="BD310" s="29"/>
    </row>
    <row r="311" spans="1:56" s="27" customFormat="1" x14ac:dyDescent="0.25">
      <c r="A311" s="30"/>
      <c r="F311" s="32"/>
      <c r="G311" s="32"/>
      <c r="H311" s="32"/>
      <c r="I311" s="35"/>
      <c r="J311" s="35"/>
      <c r="K311" s="35"/>
      <c r="L311" s="28"/>
      <c r="AF311" s="36"/>
      <c r="AG311" s="36"/>
      <c r="AH311" s="32"/>
      <c r="AJ311" s="33"/>
      <c r="AK311" s="36"/>
      <c r="AL311" s="36"/>
      <c r="AN311" s="36"/>
      <c r="AO311" s="36"/>
      <c r="AQ311" s="36"/>
      <c r="AR311" s="36"/>
      <c r="AT311" s="36"/>
      <c r="AU311" s="36"/>
      <c r="AY311" s="79"/>
      <c r="BB311" s="38"/>
      <c r="BC311" s="28"/>
      <c r="BD311" s="29"/>
    </row>
    <row r="312" spans="1:56" s="27" customFormat="1" x14ac:dyDescent="0.25">
      <c r="A312" s="30"/>
      <c r="F312" s="32"/>
      <c r="G312" s="32"/>
      <c r="H312" s="32"/>
      <c r="I312" s="35"/>
      <c r="J312" s="35"/>
      <c r="K312" s="35"/>
      <c r="L312" s="28"/>
      <c r="AF312" s="36"/>
      <c r="AG312" s="36"/>
      <c r="AH312" s="32"/>
      <c r="AJ312" s="33"/>
      <c r="AK312" s="36"/>
      <c r="AL312" s="36"/>
      <c r="AN312" s="36"/>
      <c r="AO312" s="36"/>
      <c r="AQ312" s="36"/>
      <c r="AR312" s="36"/>
      <c r="AT312" s="36"/>
      <c r="AU312" s="36"/>
      <c r="AY312" s="79"/>
      <c r="BB312" s="38"/>
      <c r="BC312" s="28"/>
      <c r="BD312" s="29"/>
    </row>
    <row r="313" spans="1:56" s="27" customFormat="1" x14ac:dyDescent="0.25">
      <c r="A313" s="30"/>
      <c r="F313" s="32"/>
      <c r="G313" s="32"/>
      <c r="H313" s="32"/>
      <c r="I313" s="35"/>
      <c r="J313" s="35"/>
      <c r="K313" s="35"/>
      <c r="L313" s="28"/>
      <c r="AF313" s="36"/>
      <c r="AG313" s="36"/>
      <c r="AH313" s="32"/>
      <c r="AJ313" s="33"/>
      <c r="AK313" s="36"/>
      <c r="AL313" s="36"/>
      <c r="AN313" s="36"/>
      <c r="AO313" s="36"/>
      <c r="AQ313" s="36"/>
      <c r="AR313" s="36"/>
      <c r="AT313" s="36"/>
      <c r="AU313" s="36"/>
      <c r="AY313" s="79"/>
      <c r="BB313" s="38"/>
      <c r="BC313" s="28"/>
      <c r="BD313" s="29"/>
    </row>
    <row r="314" spans="1:56" s="27" customFormat="1" x14ac:dyDescent="0.25">
      <c r="A314" s="30"/>
      <c r="F314" s="32"/>
      <c r="G314" s="32"/>
      <c r="H314" s="32"/>
      <c r="I314" s="35"/>
      <c r="J314" s="35"/>
      <c r="K314" s="35"/>
      <c r="L314" s="28"/>
      <c r="AF314" s="36"/>
      <c r="AG314" s="36"/>
      <c r="AH314" s="32"/>
      <c r="AJ314" s="33"/>
      <c r="AK314" s="36"/>
      <c r="AL314" s="36"/>
      <c r="AN314" s="36"/>
      <c r="AO314" s="36"/>
      <c r="AQ314" s="36"/>
      <c r="AR314" s="36"/>
      <c r="AT314" s="36"/>
      <c r="AU314" s="36"/>
      <c r="AY314" s="79"/>
      <c r="BB314" s="38"/>
      <c r="BC314" s="28"/>
      <c r="BD314" s="29"/>
    </row>
    <row r="315" spans="1:56" s="27" customFormat="1" x14ac:dyDescent="0.25">
      <c r="A315" s="30"/>
      <c r="F315" s="32"/>
      <c r="G315" s="32"/>
      <c r="H315" s="32"/>
      <c r="I315" s="35"/>
      <c r="J315" s="35"/>
      <c r="K315" s="35"/>
      <c r="L315" s="28"/>
      <c r="AF315" s="36"/>
      <c r="AG315" s="36"/>
      <c r="AH315" s="32"/>
      <c r="AJ315" s="33"/>
      <c r="AK315" s="36"/>
      <c r="AL315" s="36"/>
      <c r="AN315" s="36"/>
      <c r="AO315" s="36"/>
      <c r="AQ315" s="36"/>
      <c r="AR315" s="36"/>
      <c r="AT315" s="36"/>
      <c r="AU315" s="36"/>
      <c r="AY315" s="79"/>
      <c r="BB315" s="38"/>
      <c r="BC315" s="28"/>
      <c r="BD315" s="29"/>
    </row>
    <row r="316" spans="1:56" s="27" customFormat="1" x14ac:dyDescent="0.25">
      <c r="A316" s="30"/>
      <c r="F316" s="32"/>
      <c r="G316" s="32"/>
      <c r="H316" s="32"/>
      <c r="I316" s="35"/>
      <c r="J316" s="35"/>
      <c r="K316" s="35"/>
      <c r="L316" s="28"/>
      <c r="AF316" s="36"/>
      <c r="AG316" s="36"/>
      <c r="AH316" s="32"/>
      <c r="AJ316" s="33"/>
      <c r="AK316" s="36"/>
      <c r="AL316" s="36"/>
      <c r="AN316" s="36"/>
      <c r="AO316" s="36"/>
      <c r="AQ316" s="36"/>
      <c r="AR316" s="36"/>
      <c r="AT316" s="36"/>
      <c r="AU316" s="36"/>
      <c r="AY316" s="79"/>
      <c r="BB316" s="38"/>
      <c r="BC316" s="28"/>
      <c r="BD316" s="29"/>
    </row>
    <row r="317" spans="1:56" s="27" customFormat="1" x14ac:dyDescent="0.25">
      <c r="A317" s="30"/>
      <c r="F317" s="32"/>
      <c r="G317" s="32"/>
      <c r="H317" s="32"/>
      <c r="I317" s="35"/>
      <c r="J317" s="35"/>
      <c r="K317" s="35"/>
      <c r="L317" s="28"/>
      <c r="AF317" s="36"/>
      <c r="AG317" s="36"/>
      <c r="AH317" s="32"/>
      <c r="AJ317" s="33"/>
      <c r="AK317" s="36"/>
      <c r="AL317" s="36"/>
      <c r="AN317" s="36"/>
      <c r="AO317" s="36"/>
      <c r="AQ317" s="36"/>
      <c r="AR317" s="36"/>
      <c r="AT317" s="36"/>
      <c r="AU317" s="36"/>
      <c r="AY317" s="79"/>
      <c r="BB317" s="38"/>
      <c r="BC317" s="28"/>
      <c r="BD317" s="29"/>
    </row>
    <row r="318" spans="1:56" s="27" customFormat="1" x14ac:dyDescent="0.25">
      <c r="A318" s="30"/>
      <c r="F318" s="32"/>
      <c r="G318" s="32"/>
      <c r="H318" s="32"/>
      <c r="I318" s="35"/>
      <c r="J318" s="35"/>
      <c r="K318" s="35"/>
      <c r="L318" s="28"/>
      <c r="AF318" s="36"/>
      <c r="AG318" s="36"/>
      <c r="AH318" s="32"/>
      <c r="AJ318" s="33"/>
      <c r="AK318" s="36"/>
      <c r="AL318" s="36"/>
      <c r="AN318" s="36"/>
      <c r="AO318" s="36"/>
      <c r="AQ318" s="36"/>
      <c r="AR318" s="36"/>
      <c r="AT318" s="36"/>
      <c r="AU318" s="36"/>
      <c r="AY318" s="79"/>
      <c r="BB318" s="38"/>
      <c r="BC318" s="28"/>
      <c r="BD318" s="29"/>
    </row>
    <row r="319" spans="1:56" s="27" customFormat="1" x14ac:dyDescent="0.25">
      <c r="A319" s="30"/>
      <c r="F319" s="32"/>
      <c r="G319" s="32"/>
      <c r="H319" s="32"/>
      <c r="I319" s="35"/>
      <c r="J319" s="35"/>
      <c r="K319" s="35"/>
      <c r="L319" s="28"/>
      <c r="AF319" s="36"/>
      <c r="AG319" s="36"/>
      <c r="AH319" s="32"/>
      <c r="AJ319" s="33"/>
      <c r="AK319" s="36"/>
      <c r="AL319" s="36"/>
      <c r="AN319" s="36"/>
      <c r="AO319" s="36"/>
      <c r="AQ319" s="36"/>
      <c r="AR319" s="36"/>
      <c r="AT319" s="36"/>
      <c r="AU319" s="36"/>
      <c r="AY319" s="79"/>
      <c r="BB319" s="38"/>
      <c r="BC319" s="28"/>
      <c r="BD319" s="29"/>
    </row>
    <row r="320" spans="1:56" s="27" customFormat="1" x14ac:dyDescent="0.25">
      <c r="A320" s="30"/>
      <c r="F320" s="32"/>
      <c r="G320" s="32"/>
      <c r="H320" s="32"/>
      <c r="I320" s="35"/>
      <c r="J320" s="35"/>
      <c r="K320" s="35"/>
      <c r="L320" s="28"/>
      <c r="AF320" s="36"/>
      <c r="AG320" s="36"/>
      <c r="AH320" s="32"/>
      <c r="AJ320" s="33"/>
      <c r="AK320" s="36"/>
      <c r="AL320" s="36"/>
      <c r="AN320" s="36"/>
      <c r="AO320" s="36"/>
      <c r="AQ320" s="36"/>
      <c r="AR320" s="36"/>
      <c r="AT320" s="36"/>
      <c r="AU320" s="36"/>
      <c r="AY320" s="79"/>
      <c r="BB320" s="38"/>
      <c r="BC320" s="28"/>
      <c r="BD320" s="29"/>
    </row>
    <row r="321" spans="1:56" s="27" customFormat="1" x14ac:dyDescent="0.25">
      <c r="A321" s="30"/>
      <c r="F321" s="32"/>
      <c r="G321" s="32"/>
      <c r="H321" s="32"/>
      <c r="I321" s="35"/>
      <c r="J321" s="35"/>
      <c r="K321" s="35"/>
      <c r="L321" s="28"/>
      <c r="AF321" s="36"/>
      <c r="AG321" s="36"/>
      <c r="AH321" s="32"/>
      <c r="AJ321" s="33"/>
      <c r="AK321" s="36"/>
      <c r="AL321" s="36"/>
      <c r="AN321" s="36"/>
      <c r="AO321" s="36"/>
      <c r="AQ321" s="36"/>
      <c r="AR321" s="36"/>
      <c r="AT321" s="36"/>
      <c r="AU321" s="36"/>
      <c r="AY321" s="79"/>
      <c r="BB321" s="38"/>
      <c r="BC321" s="28"/>
      <c r="BD321" s="29"/>
    </row>
    <row r="322" spans="1:56" s="27" customFormat="1" x14ac:dyDescent="0.25">
      <c r="A322" s="30"/>
      <c r="F322" s="32"/>
      <c r="G322" s="32"/>
      <c r="H322" s="32"/>
      <c r="I322" s="35"/>
      <c r="J322" s="35"/>
      <c r="K322" s="35"/>
      <c r="L322" s="28"/>
      <c r="AF322" s="36"/>
      <c r="AG322" s="36"/>
      <c r="AH322" s="32"/>
      <c r="AJ322" s="33"/>
      <c r="AK322" s="36"/>
      <c r="AL322" s="36"/>
      <c r="AN322" s="36"/>
      <c r="AO322" s="36"/>
      <c r="AQ322" s="36"/>
      <c r="AR322" s="36"/>
      <c r="AT322" s="36"/>
      <c r="AU322" s="36"/>
      <c r="AY322" s="79"/>
      <c r="BB322" s="38"/>
      <c r="BC322" s="28"/>
      <c r="BD322" s="29"/>
    </row>
    <row r="323" spans="1:56" s="27" customFormat="1" x14ac:dyDescent="0.25">
      <c r="A323" s="30"/>
      <c r="F323" s="32"/>
      <c r="G323" s="32"/>
      <c r="H323" s="32"/>
      <c r="I323" s="35"/>
      <c r="J323" s="35"/>
      <c r="K323" s="35"/>
      <c r="L323" s="28"/>
      <c r="AF323" s="36"/>
      <c r="AG323" s="36"/>
      <c r="AH323" s="32"/>
      <c r="AJ323" s="33"/>
      <c r="AK323" s="36"/>
      <c r="AL323" s="36"/>
      <c r="AN323" s="36"/>
      <c r="AO323" s="36"/>
      <c r="AQ323" s="36"/>
      <c r="AR323" s="36"/>
      <c r="AT323" s="36"/>
      <c r="AU323" s="36"/>
      <c r="AY323" s="79"/>
      <c r="BB323" s="38"/>
      <c r="BC323" s="28"/>
      <c r="BD323" s="29"/>
    </row>
    <row r="324" spans="1:56" s="27" customFormat="1" x14ac:dyDescent="0.25">
      <c r="A324" s="30"/>
      <c r="F324" s="32"/>
      <c r="G324" s="32"/>
      <c r="H324" s="32"/>
      <c r="I324" s="35"/>
      <c r="J324" s="35"/>
      <c r="K324" s="35"/>
      <c r="L324" s="28"/>
      <c r="AF324" s="36"/>
      <c r="AG324" s="36"/>
      <c r="AH324" s="32"/>
      <c r="AJ324" s="33"/>
      <c r="AK324" s="36"/>
      <c r="AL324" s="36"/>
      <c r="AN324" s="36"/>
      <c r="AO324" s="36"/>
      <c r="AQ324" s="36"/>
      <c r="AR324" s="36"/>
      <c r="AT324" s="36"/>
      <c r="AU324" s="36"/>
      <c r="AY324" s="79"/>
      <c r="BB324" s="38"/>
      <c r="BC324" s="28"/>
      <c r="BD324" s="29"/>
    </row>
    <row r="325" spans="1:56" s="27" customFormat="1" x14ac:dyDescent="0.25">
      <c r="A325" s="30"/>
      <c r="F325" s="32"/>
      <c r="G325" s="32"/>
      <c r="H325" s="32"/>
      <c r="I325" s="35"/>
      <c r="J325" s="35"/>
      <c r="K325" s="35"/>
      <c r="L325" s="28"/>
      <c r="AF325" s="36"/>
      <c r="AG325" s="36"/>
      <c r="AH325" s="32"/>
      <c r="AJ325" s="33"/>
      <c r="AK325" s="36"/>
      <c r="AL325" s="36"/>
      <c r="AN325" s="36"/>
      <c r="AO325" s="36"/>
      <c r="AQ325" s="36"/>
      <c r="AR325" s="36"/>
      <c r="AT325" s="36"/>
      <c r="AU325" s="36"/>
      <c r="AY325" s="79"/>
      <c r="BB325" s="38"/>
      <c r="BC325" s="28"/>
      <c r="BD325" s="29"/>
    </row>
    <row r="326" spans="1:56" s="27" customFormat="1" x14ac:dyDescent="0.25">
      <c r="A326" s="30"/>
      <c r="F326" s="32"/>
      <c r="G326" s="32"/>
      <c r="H326" s="32"/>
      <c r="I326" s="35"/>
      <c r="J326" s="35"/>
      <c r="K326" s="35"/>
      <c r="L326" s="28"/>
      <c r="AF326" s="36"/>
      <c r="AG326" s="36"/>
      <c r="AH326" s="32"/>
      <c r="AJ326" s="33"/>
      <c r="AK326" s="36"/>
      <c r="AL326" s="36"/>
      <c r="AN326" s="36"/>
      <c r="AO326" s="36"/>
      <c r="AQ326" s="36"/>
      <c r="AR326" s="36"/>
      <c r="AT326" s="36"/>
      <c r="AU326" s="36"/>
      <c r="AY326" s="79"/>
      <c r="BB326" s="38"/>
      <c r="BC326" s="28"/>
      <c r="BD326" s="29"/>
    </row>
    <row r="327" spans="1:56" s="27" customFormat="1" x14ac:dyDescent="0.25">
      <c r="A327" s="30"/>
      <c r="F327" s="32"/>
      <c r="G327" s="32"/>
      <c r="H327" s="32"/>
      <c r="I327" s="35"/>
      <c r="J327" s="35"/>
      <c r="K327" s="35"/>
      <c r="L327" s="28"/>
      <c r="AF327" s="36"/>
      <c r="AG327" s="36"/>
      <c r="AH327" s="32"/>
      <c r="AJ327" s="33"/>
      <c r="AK327" s="36"/>
      <c r="AL327" s="36"/>
      <c r="AN327" s="36"/>
      <c r="AO327" s="36"/>
      <c r="AQ327" s="36"/>
      <c r="AR327" s="36"/>
      <c r="AT327" s="36"/>
      <c r="AU327" s="36"/>
      <c r="AY327" s="79"/>
      <c r="BB327" s="38"/>
      <c r="BC327" s="28"/>
      <c r="BD327" s="29"/>
    </row>
    <row r="328" spans="1:56" s="27" customFormat="1" x14ac:dyDescent="0.25">
      <c r="A328" s="30"/>
      <c r="F328" s="32"/>
      <c r="G328" s="32"/>
      <c r="H328" s="32"/>
      <c r="I328" s="35"/>
      <c r="J328" s="35"/>
      <c r="K328" s="35"/>
      <c r="L328" s="28"/>
      <c r="AF328" s="36"/>
      <c r="AG328" s="36"/>
      <c r="AH328" s="32"/>
      <c r="AJ328" s="33"/>
      <c r="AK328" s="36"/>
      <c r="AL328" s="36"/>
      <c r="AN328" s="36"/>
      <c r="AO328" s="36"/>
      <c r="AQ328" s="36"/>
      <c r="AR328" s="36"/>
      <c r="AT328" s="36"/>
      <c r="AU328" s="36"/>
      <c r="AY328" s="79"/>
      <c r="BB328" s="38"/>
      <c r="BC328" s="28"/>
      <c r="BD328" s="29"/>
    </row>
    <row r="329" spans="1:56" s="27" customFormat="1" x14ac:dyDescent="0.25">
      <c r="A329" s="30"/>
      <c r="F329" s="32"/>
      <c r="G329" s="32"/>
      <c r="H329" s="32"/>
      <c r="I329" s="35"/>
      <c r="J329" s="35"/>
      <c r="K329" s="35"/>
      <c r="L329" s="28"/>
      <c r="AF329" s="36"/>
      <c r="AG329" s="36"/>
      <c r="AH329" s="32"/>
      <c r="AJ329" s="33"/>
      <c r="AK329" s="36"/>
      <c r="AL329" s="36"/>
      <c r="AN329" s="36"/>
      <c r="AO329" s="36"/>
      <c r="AQ329" s="36"/>
      <c r="AR329" s="36"/>
      <c r="AT329" s="36"/>
      <c r="AU329" s="36"/>
      <c r="AY329" s="79"/>
      <c r="BB329" s="38"/>
      <c r="BC329" s="28"/>
      <c r="BD329" s="29"/>
    </row>
    <row r="330" spans="1:56" s="27" customFormat="1" x14ac:dyDescent="0.25">
      <c r="A330" s="30"/>
      <c r="F330" s="32"/>
      <c r="G330" s="32"/>
      <c r="H330" s="32"/>
      <c r="I330" s="35"/>
      <c r="J330" s="35"/>
      <c r="K330" s="35"/>
      <c r="L330" s="28"/>
      <c r="AF330" s="36"/>
      <c r="AG330" s="36"/>
      <c r="AH330" s="32"/>
      <c r="AJ330" s="33"/>
      <c r="AK330" s="36"/>
      <c r="AL330" s="36"/>
      <c r="AN330" s="36"/>
      <c r="AO330" s="36"/>
      <c r="AQ330" s="36"/>
      <c r="AR330" s="36"/>
      <c r="AT330" s="36"/>
      <c r="AU330" s="36"/>
      <c r="AY330" s="79"/>
      <c r="BB330" s="38"/>
      <c r="BC330" s="28"/>
      <c r="BD330" s="29"/>
    </row>
    <row r="331" spans="1:56" s="27" customFormat="1" x14ac:dyDescent="0.25">
      <c r="A331" s="30"/>
      <c r="F331" s="32"/>
      <c r="G331" s="32"/>
      <c r="H331" s="32"/>
      <c r="I331" s="35"/>
      <c r="J331" s="35"/>
      <c r="K331" s="35"/>
      <c r="L331" s="28"/>
      <c r="AF331" s="36"/>
      <c r="AG331" s="36"/>
      <c r="AH331" s="32"/>
      <c r="AJ331" s="33"/>
      <c r="AK331" s="36"/>
      <c r="AL331" s="36"/>
      <c r="AN331" s="36"/>
      <c r="AO331" s="36"/>
      <c r="AQ331" s="36"/>
      <c r="AR331" s="36"/>
      <c r="AT331" s="36"/>
      <c r="AU331" s="36"/>
      <c r="AY331" s="79"/>
      <c r="BB331" s="38"/>
      <c r="BC331" s="28"/>
      <c r="BD331" s="29"/>
    </row>
    <row r="332" spans="1:56" s="27" customFormat="1" x14ac:dyDescent="0.25">
      <c r="A332" s="30"/>
      <c r="F332" s="32"/>
      <c r="G332" s="32"/>
      <c r="H332" s="32"/>
      <c r="I332" s="35"/>
      <c r="J332" s="35"/>
      <c r="K332" s="35"/>
      <c r="L332" s="28"/>
      <c r="AF332" s="36"/>
      <c r="AG332" s="36"/>
      <c r="AH332" s="32"/>
      <c r="AJ332" s="33"/>
      <c r="AK332" s="36"/>
      <c r="AL332" s="36"/>
      <c r="AN332" s="36"/>
      <c r="AO332" s="36"/>
      <c r="AQ332" s="36"/>
      <c r="AR332" s="36"/>
      <c r="AT332" s="36"/>
      <c r="AU332" s="36"/>
      <c r="AY332" s="79"/>
      <c r="BB332" s="38"/>
      <c r="BC332" s="28"/>
      <c r="BD332" s="29"/>
    </row>
    <row r="333" spans="1:56" s="27" customFormat="1" x14ac:dyDescent="0.25">
      <c r="A333" s="30"/>
      <c r="F333" s="32"/>
      <c r="G333" s="32"/>
      <c r="H333" s="32"/>
      <c r="I333" s="35"/>
      <c r="J333" s="35"/>
      <c r="K333" s="35"/>
      <c r="L333" s="28"/>
      <c r="AF333" s="36"/>
      <c r="AG333" s="36"/>
      <c r="AH333" s="32"/>
      <c r="AJ333" s="33"/>
      <c r="AK333" s="36"/>
      <c r="AL333" s="36"/>
      <c r="AN333" s="36"/>
      <c r="AO333" s="36"/>
      <c r="AQ333" s="36"/>
      <c r="AR333" s="36"/>
      <c r="AT333" s="36"/>
      <c r="AU333" s="36"/>
      <c r="AY333" s="79"/>
      <c r="BB333" s="38"/>
      <c r="BC333" s="28"/>
      <c r="BD333" s="29"/>
    </row>
    <row r="334" spans="1:56" s="27" customFormat="1" x14ac:dyDescent="0.25">
      <c r="A334" s="30"/>
      <c r="F334" s="32"/>
      <c r="G334" s="32"/>
      <c r="H334" s="32"/>
      <c r="I334" s="35"/>
      <c r="J334" s="35"/>
      <c r="K334" s="35"/>
      <c r="L334" s="28"/>
      <c r="AF334" s="36"/>
      <c r="AG334" s="36"/>
      <c r="AH334" s="32"/>
      <c r="AJ334" s="33"/>
      <c r="AK334" s="36"/>
      <c r="AL334" s="36"/>
      <c r="AN334" s="36"/>
      <c r="AO334" s="36"/>
      <c r="AQ334" s="36"/>
      <c r="AR334" s="36"/>
      <c r="AT334" s="36"/>
      <c r="AU334" s="36"/>
      <c r="AY334" s="79"/>
      <c r="BB334" s="38"/>
      <c r="BC334" s="28"/>
      <c r="BD334" s="29"/>
    </row>
    <row r="335" spans="1:56" s="27" customFormat="1" x14ac:dyDescent="0.25">
      <c r="A335" s="30"/>
      <c r="F335" s="32"/>
      <c r="G335" s="32"/>
      <c r="H335" s="32"/>
      <c r="I335" s="35"/>
      <c r="J335" s="35"/>
      <c r="K335" s="35"/>
      <c r="L335" s="28"/>
      <c r="AF335" s="36"/>
      <c r="AG335" s="36"/>
      <c r="AH335" s="32"/>
      <c r="AJ335" s="33"/>
      <c r="AK335" s="36"/>
      <c r="AL335" s="36"/>
      <c r="AN335" s="36"/>
      <c r="AO335" s="36"/>
      <c r="AQ335" s="36"/>
      <c r="AR335" s="36"/>
      <c r="AT335" s="36"/>
      <c r="AU335" s="36"/>
      <c r="AY335" s="79"/>
      <c r="BB335" s="38"/>
      <c r="BC335" s="28"/>
      <c r="BD335" s="29"/>
    </row>
    <row r="336" spans="1:56" s="27" customFormat="1" x14ac:dyDescent="0.25">
      <c r="A336" s="30"/>
      <c r="F336" s="32"/>
      <c r="G336" s="32"/>
      <c r="H336" s="32"/>
      <c r="I336" s="35"/>
      <c r="J336" s="35"/>
      <c r="K336" s="35"/>
      <c r="L336" s="28"/>
      <c r="AF336" s="36"/>
      <c r="AG336" s="36"/>
      <c r="AH336" s="32"/>
      <c r="AJ336" s="33"/>
      <c r="AK336" s="36"/>
      <c r="AL336" s="36"/>
      <c r="AN336" s="36"/>
      <c r="AO336" s="36"/>
      <c r="AQ336" s="36"/>
      <c r="AR336" s="36"/>
      <c r="AT336" s="36"/>
      <c r="AU336" s="36"/>
      <c r="AY336" s="79"/>
      <c r="BB336" s="38"/>
      <c r="BC336" s="28"/>
      <c r="BD336" s="29"/>
    </row>
    <row r="337" spans="1:56" s="27" customFormat="1" x14ac:dyDescent="0.25">
      <c r="A337" s="30"/>
      <c r="F337" s="32"/>
      <c r="G337" s="32"/>
      <c r="H337" s="32"/>
      <c r="I337" s="35"/>
      <c r="J337" s="35"/>
      <c r="K337" s="35"/>
      <c r="L337" s="28"/>
      <c r="AF337" s="36"/>
      <c r="AG337" s="36"/>
      <c r="AH337" s="32"/>
      <c r="AJ337" s="33"/>
      <c r="AK337" s="36"/>
      <c r="AL337" s="36"/>
      <c r="AN337" s="36"/>
      <c r="AO337" s="36"/>
      <c r="AQ337" s="36"/>
      <c r="AR337" s="36"/>
      <c r="AT337" s="36"/>
      <c r="AU337" s="36"/>
      <c r="AY337" s="79"/>
      <c r="BB337" s="38"/>
      <c r="BC337" s="28"/>
      <c r="BD337" s="29"/>
    </row>
    <row r="338" spans="1:56" s="27" customFormat="1" x14ac:dyDescent="0.25">
      <c r="A338" s="30"/>
      <c r="F338" s="32"/>
      <c r="G338" s="32"/>
      <c r="H338" s="32"/>
      <c r="I338" s="35"/>
      <c r="J338" s="35"/>
      <c r="K338" s="35"/>
      <c r="L338" s="28"/>
      <c r="AF338" s="36"/>
      <c r="AG338" s="36"/>
      <c r="AH338" s="32"/>
      <c r="AJ338" s="33"/>
      <c r="AK338" s="36"/>
      <c r="AL338" s="36"/>
      <c r="AN338" s="36"/>
      <c r="AO338" s="36"/>
      <c r="AQ338" s="36"/>
      <c r="AR338" s="36"/>
      <c r="AT338" s="36"/>
      <c r="AU338" s="36"/>
      <c r="AY338" s="79"/>
      <c r="BB338" s="38"/>
      <c r="BC338" s="28"/>
      <c r="BD338" s="29"/>
    </row>
    <row r="339" spans="1:56" s="27" customFormat="1" x14ac:dyDescent="0.25">
      <c r="A339" s="30"/>
      <c r="F339" s="32"/>
      <c r="G339" s="32"/>
      <c r="H339" s="32"/>
      <c r="I339" s="35"/>
      <c r="J339" s="35"/>
      <c r="K339" s="35"/>
      <c r="L339" s="28"/>
      <c r="AF339" s="36"/>
      <c r="AG339" s="36"/>
      <c r="AH339" s="32"/>
      <c r="AJ339" s="33"/>
      <c r="AK339" s="36"/>
      <c r="AL339" s="36"/>
      <c r="AN339" s="36"/>
      <c r="AO339" s="36"/>
      <c r="AQ339" s="36"/>
      <c r="AR339" s="36"/>
      <c r="AT339" s="36"/>
      <c r="AU339" s="36"/>
      <c r="AY339" s="79"/>
      <c r="BB339" s="38"/>
      <c r="BC339" s="28"/>
      <c r="BD339" s="29"/>
    </row>
    <row r="340" spans="1:56" s="27" customFormat="1" x14ac:dyDescent="0.25">
      <c r="A340" s="30"/>
      <c r="F340" s="32"/>
      <c r="G340" s="32"/>
      <c r="H340" s="32"/>
      <c r="I340" s="35"/>
      <c r="J340" s="35"/>
      <c r="K340" s="35"/>
      <c r="L340" s="28"/>
      <c r="AF340" s="36"/>
      <c r="AG340" s="36"/>
      <c r="AH340" s="32"/>
      <c r="AJ340" s="33"/>
      <c r="AK340" s="36"/>
      <c r="AL340" s="36"/>
      <c r="AN340" s="36"/>
      <c r="AO340" s="36"/>
      <c r="AQ340" s="36"/>
      <c r="AR340" s="36"/>
      <c r="AT340" s="36"/>
      <c r="AU340" s="36"/>
      <c r="AY340" s="79"/>
      <c r="BB340" s="38"/>
      <c r="BC340" s="28"/>
      <c r="BD340" s="29"/>
    </row>
    <row r="341" spans="1:56" s="27" customFormat="1" x14ac:dyDescent="0.25">
      <c r="A341" s="30"/>
      <c r="F341" s="32"/>
      <c r="G341" s="32"/>
      <c r="H341" s="32"/>
      <c r="I341" s="35"/>
      <c r="J341" s="35"/>
      <c r="K341" s="35"/>
      <c r="L341" s="28"/>
      <c r="AF341" s="36"/>
      <c r="AG341" s="36"/>
      <c r="AH341" s="32"/>
      <c r="AJ341" s="33"/>
      <c r="AK341" s="36"/>
      <c r="AL341" s="36"/>
      <c r="AN341" s="36"/>
      <c r="AO341" s="36"/>
      <c r="AQ341" s="36"/>
      <c r="AR341" s="36"/>
      <c r="AT341" s="36"/>
      <c r="AU341" s="36"/>
      <c r="AY341" s="79"/>
      <c r="BB341" s="38"/>
      <c r="BC341" s="28"/>
      <c r="BD341" s="29"/>
    </row>
    <row r="342" spans="1:56" s="27" customFormat="1" x14ac:dyDescent="0.25">
      <c r="A342" s="30"/>
      <c r="F342" s="32"/>
      <c r="G342" s="32"/>
      <c r="H342" s="32"/>
      <c r="I342" s="35"/>
      <c r="J342" s="35"/>
      <c r="K342" s="35"/>
      <c r="L342" s="28"/>
      <c r="AF342" s="36"/>
      <c r="AG342" s="36"/>
      <c r="AH342" s="32"/>
      <c r="AJ342" s="33"/>
      <c r="AK342" s="36"/>
      <c r="AL342" s="36"/>
      <c r="AN342" s="36"/>
      <c r="AO342" s="36"/>
      <c r="AQ342" s="36"/>
      <c r="AR342" s="36"/>
      <c r="AT342" s="36"/>
      <c r="AU342" s="36"/>
      <c r="AY342" s="79"/>
      <c r="BB342" s="38"/>
      <c r="BC342" s="28"/>
      <c r="BD342" s="29"/>
    </row>
    <row r="343" spans="1:56" s="27" customFormat="1" x14ac:dyDescent="0.25">
      <c r="A343" s="30"/>
      <c r="F343" s="32"/>
      <c r="G343" s="32"/>
      <c r="H343" s="32"/>
      <c r="I343" s="35"/>
      <c r="J343" s="35"/>
      <c r="K343" s="35"/>
      <c r="L343" s="28"/>
      <c r="AF343" s="36"/>
      <c r="AG343" s="36"/>
      <c r="AH343" s="32"/>
      <c r="AJ343" s="33"/>
      <c r="AK343" s="36"/>
      <c r="AL343" s="36"/>
      <c r="AN343" s="36"/>
      <c r="AO343" s="36"/>
      <c r="AQ343" s="36"/>
      <c r="AR343" s="36"/>
      <c r="AT343" s="36"/>
      <c r="AU343" s="36"/>
      <c r="AY343" s="79"/>
      <c r="BB343" s="38"/>
      <c r="BC343" s="28"/>
      <c r="BD343" s="29"/>
    </row>
    <row r="344" spans="1:56" s="27" customFormat="1" x14ac:dyDescent="0.25">
      <c r="A344" s="30"/>
      <c r="F344" s="32"/>
      <c r="G344" s="32"/>
      <c r="H344" s="32"/>
      <c r="I344" s="35"/>
      <c r="J344" s="35"/>
      <c r="K344" s="35"/>
      <c r="L344" s="28"/>
      <c r="AF344" s="36"/>
      <c r="AG344" s="36"/>
      <c r="AH344" s="32"/>
      <c r="AJ344" s="33"/>
      <c r="AK344" s="36"/>
      <c r="AL344" s="36"/>
      <c r="AN344" s="36"/>
      <c r="AO344" s="36"/>
      <c r="AQ344" s="36"/>
      <c r="AR344" s="36"/>
      <c r="AT344" s="36"/>
      <c r="AU344" s="36"/>
      <c r="AY344" s="79"/>
      <c r="BB344" s="38"/>
      <c r="BC344" s="28"/>
      <c r="BD344" s="29"/>
    </row>
    <row r="345" spans="1:56" s="27" customFormat="1" x14ac:dyDescent="0.25">
      <c r="A345" s="30"/>
      <c r="F345" s="32"/>
      <c r="G345" s="32"/>
      <c r="H345" s="32"/>
      <c r="I345" s="35"/>
      <c r="J345" s="35"/>
      <c r="K345" s="35"/>
      <c r="L345" s="28"/>
      <c r="AF345" s="36"/>
      <c r="AG345" s="36"/>
      <c r="AH345" s="32"/>
      <c r="AJ345" s="33"/>
      <c r="AK345" s="36"/>
      <c r="AL345" s="36"/>
      <c r="AN345" s="36"/>
      <c r="AO345" s="36"/>
      <c r="AQ345" s="36"/>
      <c r="AR345" s="36"/>
      <c r="AT345" s="36"/>
      <c r="AU345" s="36"/>
      <c r="AY345" s="79"/>
      <c r="BB345" s="38"/>
      <c r="BC345" s="28"/>
      <c r="BD345" s="29"/>
    </row>
    <row r="346" spans="1:56" s="27" customFormat="1" x14ac:dyDescent="0.25">
      <c r="A346" s="30"/>
      <c r="F346" s="32"/>
      <c r="G346" s="32"/>
      <c r="H346" s="32"/>
      <c r="I346" s="35"/>
      <c r="J346" s="35"/>
      <c r="K346" s="35"/>
      <c r="L346" s="28"/>
      <c r="AF346" s="36"/>
      <c r="AG346" s="36"/>
      <c r="AH346" s="32"/>
      <c r="AJ346" s="33"/>
      <c r="AK346" s="36"/>
      <c r="AL346" s="36"/>
      <c r="AN346" s="36"/>
      <c r="AO346" s="36"/>
      <c r="AQ346" s="36"/>
      <c r="AR346" s="36"/>
      <c r="AT346" s="36"/>
      <c r="AU346" s="36"/>
      <c r="AY346" s="79"/>
      <c r="BB346" s="38"/>
      <c r="BC346" s="28"/>
      <c r="BD346" s="29"/>
    </row>
    <row r="347" spans="1:56" s="27" customFormat="1" x14ac:dyDescent="0.25">
      <c r="A347" s="30"/>
      <c r="F347" s="32"/>
      <c r="G347" s="32"/>
      <c r="H347" s="32"/>
      <c r="I347" s="35"/>
      <c r="J347" s="35"/>
      <c r="K347" s="35"/>
      <c r="L347" s="28"/>
      <c r="AF347" s="36"/>
      <c r="AG347" s="36"/>
      <c r="AH347" s="32"/>
      <c r="AJ347" s="33"/>
      <c r="AK347" s="36"/>
      <c r="AL347" s="36"/>
      <c r="AN347" s="36"/>
      <c r="AO347" s="36"/>
      <c r="AQ347" s="36"/>
      <c r="AR347" s="36"/>
      <c r="AT347" s="36"/>
      <c r="AU347" s="36"/>
      <c r="AY347" s="79"/>
      <c r="BB347" s="38"/>
      <c r="BC347" s="28"/>
      <c r="BD347" s="29"/>
    </row>
    <row r="348" spans="1:56" s="27" customFormat="1" x14ac:dyDescent="0.25">
      <c r="A348" s="30"/>
      <c r="F348" s="32"/>
      <c r="G348" s="32"/>
      <c r="H348" s="32"/>
      <c r="I348" s="35"/>
      <c r="J348" s="35"/>
      <c r="K348" s="35"/>
      <c r="L348" s="28"/>
      <c r="AF348" s="36"/>
      <c r="AG348" s="36"/>
      <c r="AH348" s="32"/>
      <c r="AJ348" s="33"/>
      <c r="AK348" s="36"/>
      <c r="AL348" s="36"/>
      <c r="AN348" s="36"/>
      <c r="AO348" s="36"/>
      <c r="AQ348" s="36"/>
      <c r="AR348" s="36"/>
      <c r="AT348" s="36"/>
      <c r="AU348" s="36"/>
      <c r="AY348" s="79"/>
      <c r="BB348" s="38"/>
      <c r="BC348" s="28"/>
      <c r="BD348" s="29"/>
    </row>
    <row r="349" spans="1:56" s="27" customFormat="1" x14ac:dyDescent="0.25">
      <c r="A349" s="30"/>
      <c r="F349" s="32"/>
      <c r="G349" s="32"/>
      <c r="H349" s="32"/>
      <c r="I349" s="35"/>
      <c r="J349" s="35"/>
      <c r="K349" s="35"/>
      <c r="L349" s="28"/>
      <c r="AF349" s="36"/>
      <c r="AG349" s="36"/>
      <c r="AH349" s="32"/>
      <c r="AJ349" s="33"/>
      <c r="AK349" s="36"/>
      <c r="AL349" s="36"/>
      <c r="AN349" s="36"/>
      <c r="AO349" s="36"/>
      <c r="AQ349" s="36"/>
      <c r="AR349" s="36"/>
      <c r="AT349" s="36"/>
      <c r="AU349" s="36"/>
      <c r="AY349" s="79"/>
      <c r="BB349" s="38"/>
      <c r="BC349" s="28"/>
      <c r="BD349" s="29"/>
    </row>
    <row r="350" spans="1:56" s="27" customFormat="1" x14ac:dyDescent="0.25">
      <c r="A350" s="30"/>
      <c r="F350" s="32"/>
      <c r="G350" s="32"/>
      <c r="H350" s="32"/>
      <c r="I350" s="35"/>
      <c r="J350" s="35"/>
      <c r="K350" s="35"/>
      <c r="L350" s="28"/>
      <c r="AF350" s="36"/>
      <c r="AG350" s="36"/>
      <c r="AH350" s="32"/>
      <c r="AJ350" s="33"/>
      <c r="AK350" s="36"/>
      <c r="AL350" s="36"/>
      <c r="AN350" s="36"/>
      <c r="AO350" s="36"/>
      <c r="AQ350" s="36"/>
      <c r="AR350" s="36"/>
      <c r="AT350" s="36"/>
      <c r="AU350" s="36"/>
      <c r="AY350" s="79"/>
      <c r="BB350" s="38"/>
      <c r="BC350" s="28"/>
      <c r="BD350" s="29"/>
    </row>
    <row r="351" spans="1:56" s="27" customFormat="1" x14ac:dyDescent="0.25">
      <c r="A351" s="30"/>
      <c r="F351" s="32"/>
      <c r="G351" s="32"/>
      <c r="H351" s="32"/>
      <c r="I351" s="35"/>
      <c r="J351" s="35"/>
      <c r="K351" s="35"/>
      <c r="L351" s="28"/>
      <c r="AF351" s="36"/>
      <c r="AG351" s="36"/>
      <c r="AH351" s="32"/>
      <c r="AJ351" s="33"/>
      <c r="AK351" s="36"/>
      <c r="AL351" s="36"/>
      <c r="AN351" s="36"/>
      <c r="AO351" s="36"/>
      <c r="AQ351" s="36"/>
      <c r="AR351" s="36"/>
      <c r="AT351" s="36"/>
      <c r="AU351" s="36"/>
      <c r="AY351" s="79"/>
      <c r="BB351" s="38"/>
      <c r="BC351" s="28"/>
      <c r="BD351" s="29"/>
    </row>
    <row r="352" spans="1:56" s="27" customFormat="1" x14ac:dyDescent="0.25">
      <c r="A352" s="30"/>
      <c r="F352" s="32"/>
      <c r="G352" s="32"/>
      <c r="H352" s="32"/>
      <c r="I352" s="35"/>
      <c r="J352" s="35"/>
      <c r="K352" s="35"/>
      <c r="L352" s="28"/>
      <c r="AF352" s="36"/>
      <c r="AG352" s="36"/>
      <c r="AH352" s="32"/>
      <c r="AJ352" s="33"/>
      <c r="AK352" s="36"/>
      <c r="AL352" s="36"/>
      <c r="AN352" s="36"/>
      <c r="AO352" s="36"/>
      <c r="AQ352" s="36"/>
      <c r="AR352" s="36"/>
      <c r="AT352" s="36"/>
      <c r="AU352" s="36"/>
      <c r="AY352" s="79"/>
      <c r="BB352" s="38"/>
      <c r="BC352" s="28"/>
      <c r="BD352" s="29"/>
    </row>
    <row r="353" spans="1:56" s="27" customFormat="1" x14ac:dyDescent="0.25">
      <c r="A353" s="30"/>
      <c r="F353" s="32"/>
      <c r="G353" s="32"/>
      <c r="H353" s="32"/>
      <c r="I353" s="35"/>
      <c r="J353" s="35"/>
      <c r="K353" s="35"/>
      <c r="L353" s="28"/>
      <c r="AF353" s="36"/>
      <c r="AG353" s="36"/>
      <c r="AH353" s="32"/>
      <c r="AJ353" s="33"/>
      <c r="AK353" s="36"/>
      <c r="AL353" s="36"/>
      <c r="AN353" s="36"/>
      <c r="AO353" s="36"/>
      <c r="AQ353" s="36"/>
      <c r="AR353" s="36"/>
      <c r="AT353" s="36"/>
      <c r="AU353" s="36"/>
      <c r="AY353" s="79"/>
      <c r="BB353" s="38"/>
      <c r="BC353" s="28"/>
      <c r="BD353" s="29"/>
    </row>
    <row r="354" spans="1:56" s="27" customFormat="1" x14ac:dyDescent="0.25">
      <c r="A354" s="30"/>
      <c r="F354" s="32"/>
      <c r="G354" s="32"/>
      <c r="H354" s="32"/>
      <c r="I354" s="35"/>
      <c r="J354" s="35"/>
      <c r="K354" s="35"/>
      <c r="L354" s="28"/>
      <c r="AF354" s="36"/>
      <c r="AG354" s="36"/>
      <c r="AH354" s="32"/>
      <c r="AJ354" s="33"/>
      <c r="AK354" s="36"/>
      <c r="AL354" s="36"/>
      <c r="AN354" s="36"/>
      <c r="AO354" s="36"/>
      <c r="AQ354" s="36"/>
      <c r="AR354" s="36"/>
      <c r="AT354" s="36"/>
      <c r="AU354" s="36"/>
      <c r="AY354" s="79"/>
      <c r="BB354" s="38"/>
      <c r="BC354" s="28"/>
      <c r="BD354" s="29"/>
    </row>
    <row r="355" spans="1:56" s="27" customFormat="1" x14ac:dyDescent="0.25">
      <c r="A355" s="30"/>
      <c r="F355" s="32"/>
      <c r="G355" s="32"/>
      <c r="H355" s="32"/>
      <c r="I355" s="35"/>
      <c r="J355" s="35"/>
      <c r="K355" s="35"/>
      <c r="L355" s="28"/>
      <c r="AF355" s="36"/>
      <c r="AG355" s="36"/>
      <c r="AH355" s="32"/>
      <c r="AJ355" s="33"/>
      <c r="AK355" s="36"/>
      <c r="AL355" s="36"/>
      <c r="AN355" s="36"/>
      <c r="AO355" s="36"/>
      <c r="AQ355" s="36"/>
      <c r="AR355" s="36"/>
      <c r="AT355" s="36"/>
      <c r="AU355" s="36"/>
      <c r="AY355" s="79"/>
      <c r="BB355" s="38"/>
      <c r="BC355" s="28"/>
      <c r="BD355" s="29"/>
    </row>
    <row r="356" spans="1:56" s="27" customFormat="1" x14ac:dyDescent="0.25">
      <c r="A356" s="30"/>
      <c r="F356" s="32"/>
      <c r="G356" s="32"/>
      <c r="H356" s="32"/>
      <c r="I356" s="35"/>
      <c r="J356" s="35"/>
      <c r="K356" s="35"/>
      <c r="L356" s="28"/>
      <c r="AF356" s="36"/>
      <c r="AG356" s="36"/>
      <c r="AH356" s="32"/>
      <c r="AJ356" s="33"/>
      <c r="AK356" s="36"/>
      <c r="AL356" s="36"/>
      <c r="AN356" s="36"/>
      <c r="AO356" s="36"/>
      <c r="AQ356" s="36"/>
      <c r="AR356" s="36"/>
      <c r="AT356" s="36"/>
      <c r="AU356" s="36"/>
      <c r="AY356" s="79"/>
      <c r="BB356" s="38"/>
      <c r="BC356" s="28"/>
      <c r="BD356" s="29"/>
    </row>
    <row r="357" spans="1:56" s="27" customFormat="1" x14ac:dyDescent="0.25">
      <c r="A357" s="30"/>
      <c r="F357" s="32"/>
      <c r="G357" s="32"/>
      <c r="H357" s="32"/>
      <c r="I357" s="35"/>
      <c r="J357" s="35"/>
      <c r="K357" s="35"/>
      <c r="L357" s="28"/>
      <c r="AF357" s="36"/>
      <c r="AG357" s="36"/>
      <c r="AH357" s="32"/>
      <c r="AJ357" s="33"/>
      <c r="AK357" s="36"/>
      <c r="AL357" s="36"/>
      <c r="AN357" s="36"/>
      <c r="AO357" s="36"/>
      <c r="AQ357" s="36"/>
      <c r="AR357" s="36"/>
      <c r="AT357" s="36"/>
      <c r="AU357" s="36"/>
      <c r="AY357" s="79"/>
      <c r="BB357" s="38"/>
      <c r="BC357" s="28"/>
      <c r="BD357" s="29"/>
    </row>
    <row r="358" spans="1:56" s="27" customFormat="1" x14ac:dyDescent="0.25">
      <c r="A358" s="30"/>
      <c r="F358" s="32"/>
      <c r="G358" s="32"/>
      <c r="H358" s="32"/>
      <c r="I358" s="35"/>
      <c r="J358" s="35"/>
      <c r="K358" s="35"/>
      <c r="L358" s="28"/>
      <c r="AF358" s="36"/>
      <c r="AG358" s="36"/>
      <c r="AH358" s="32"/>
      <c r="AJ358" s="33"/>
      <c r="AK358" s="36"/>
      <c r="AL358" s="36"/>
      <c r="AN358" s="36"/>
      <c r="AO358" s="36"/>
      <c r="AQ358" s="36"/>
      <c r="AR358" s="36"/>
      <c r="AT358" s="36"/>
      <c r="AU358" s="36"/>
      <c r="AY358" s="79"/>
      <c r="BB358" s="38"/>
      <c r="BC358" s="28"/>
      <c r="BD358" s="29"/>
    </row>
    <row r="359" spans="1:56" s="27" customFormat="1" x14ac:dyDescent="0.25">
      <c r="A359" s="30"/>
      <c r="F359" s="32"/>
      <c r="G359" s="32"/>
      <c r="H359" s="32"/>
      <c r="I359" s="35"/>
      <c r="J359" s="35"/>
      <c r="K359" s="35"/>
      <c r="L359" s="28"/>
      <c r="AF359" s="36"/>
      <c r="AG359" s="36"/>
      <c r="AH359" s="32"/>
      <c r="AJ359" s="33"/>
      <c r="AK359" s="36"/>
      <c r="AL359" s="36"/>
      <c r="AN359" s="36"/>
      <c r="AO359" s="36"/>
      <c r="AQ359" s="36"/>
      <c r="AR359" s="36"/>
      <c r="AT359" s="36"/>
      <c r="AU359" s="36"/>
      <c r="AY359" s="79"/>
      <c r="BB359" s="38"/>
      <c r="BC359" s="28"/>
      <c r="BD359" s="29"/>
    </row>
    <row r="360" spans="1:56" s="27" customFormat="1" x14ac:dyDescent="0.25">
      <c r="A360" s="30"/>
      <c r="F360" s="32"/>
      <c r="G360" s="32"/>
      <c r="H360" s="32"/>
      <c r="I360" s="35"/>
      <c r="J360" s="35"/>
      <c r="K360" s="35"/>
      <c r="L360" s="28"/>
      <c r="AF360" s="36"/>
      <c r="AG360" s="36"/>
      <c r="AH360" s="32"/>
      <c r="AJ360" s="33"/>
      <c r="AK360" s="36"/>
      <c r="AL360" s="36"/>
      <c r="AN360" s="36"/>
      <c r="AO360" s="36"/>
      <c r="AQ360" s="36"/>
      <c r="AR360" s="36"/>
      <c r="AT360" s="36"/>
      <c r="AU360" s="36"/>
      <c r="AY360" s="79"/>
      <c r="BB360" s="38"/>
      <c r="BC360" s="28"/>
      <c r="BD360" s="29"/>
    </row>
    <row r="361" spans="1:56" s="27" customFormat="1" x14ac:dyDescent="0.25">
      <c r="A361" s="30"/>
      <c r="F361" s="32"/>
      <c r="G361" s="32"/>
      <c r="H361" s="32"/>
      <c r="I361" s="35"/>
      <c r="J361" s="35"/>
      <c r="K361" s="35"/>
      <c r="L361" s="28"/>
      <c r="AF361" s="36"/>
      <c r="AG361" s="36"/>
      <c r="AH361" s="32"/>
      <c r="AJ361" s="33"/>
      <c r="AK361" s="36"/>
      <c r="AL361" s="36"/>
      <c r="AN361" s="36"/>
      <c r="AO361" s="36"/>
      <c r="AQ361" s="36"/>
      <c r="AR361" s="36"/>
      <c r="AT361" s="36"/>
      <c r="AU361" s="36"/>
      <c r="AY361" s="79"/>
      <c r="BB361" s="38"/>
      <c r="BC361" s="28"/>
      <c r="BD361" s="29"/>
    </row>
    <row r="362" spans="1:56" s="27" customFormat="1" x14ac:dyDescent="0.25">
      <c r="A362" s="30"/>
      <c r="F362" s="32"/>
      <c r="G362" s="32"/>
      <c r="H362" s="32"/>
      <c r="I362" s="35"/>
      <c r="J362" s="35"/>
      <c r="K362" s="35"/>
      <c r="L362" s="28"/>
      <c r="AF362" s="36"/>
      <c r="AG362" s="36"/>
      <c r="AH362" s="32"/>
      <c r="AJ362" s="33"/>
      <c r="AK362" s="36"/>
      <c r="AL362" s="36"/>
      <c r="AN362" s="36"/>
      <c r="AO362" s="36"/>
      <c r="AQ362" s="36"/>
      <c r="AR362" s="36"/>
      <c r="AT362" s="36"/>
      <c r="AU362" s="36"/>
      <c r="AY362" s="79"/>
      <c r="BB362" s="38"/>
      <c r="BC362" s="28"/>
      <c r="BD362" s="29"/>
    </row>
    <row r="363" spans="1:56" s="27" customFormat="1" x14ac:dyDescent="0.25">
      <c r="A363" s="30"/>
      <c r="F363" s="32"/>
      <c r="G363" s="32"/>
      <c r="H363" s="32"/>
      <c r="I363" s="35"/>
      <c r="J363" s="35"/>
      <c r="K363" s="35"/>
      <c r="L363" s="28"/>
      <c r="AF363" s="36"/>
      <c r="AG363" s="36"/>
      <c r="AH363" s="32"/>
      <c r="AJ363" s="33"/>
      <c r="AK363" s="36"/>
      <c r="AL363" s="36"/>
      <c r="AN363" s="36"/>
      <c r="AO363" s="36"/>
      <c r="AQ363" s="36"/>
      <c r="AR363" s="36"/>
      <c r="AT363" s="36"/>
      <c r="AU363" s="36"/>
      <c r="AY363" s="79"/>
      <c r="BB363" s="38"/>
      <c r="BC363" s="28"/>
      <c r="BD363" s="29"/>
    </row>
    <row r="364" spans="1:56" s="27" customFormat="1" x14ac:dyDescent="0.25">
      <c r="A364" s="30"/>
      <c r="F364" s="32"/>
      <c r="G364" s="32"/>
      <c r="H364" s="32"/>
      <c r="I364" s="35"/>
      <c r="J364" s="35"/>
      <c r="K364" s="35"/>
      <c r="L364" s="28"/>
      <c r="AF364" s="36"/>
      <c r="AG364" s="36"/>
      <c r="AH364" s="32"/>
      <c r="AJ364" s="33"/>
      <c r="AK364" s="36"/>
      <c r="AL364" s="36"/>
      <c r="AN364" s="36"/>
      <c r="AO364" s="36"/>
      <c r="AQ364" s="36"/>
      <c r="AR364" s="36"/>
      <c r="AT364" s="36"/>
      <c r="AU364" s="36"/>
      <c r="AY364" s="79"/>
      <c r="BB364" s="38"/>
      <c r="BC364" s="28"/>
      <c r="BD364" s="29"/>
    </row>
    <row r="365" spans="1:56" s="27" customFormat="1" x14ac:dyDescent="0.25">
      <c r="A365" s="30"/>
      <c r="F365" s="32"/>
      <c r="G365" s="32"/>
      <c r="H365" s="32"/>
      <c r="I365" s="35"/>
      <c r="J365" s="35"/>
      <c r="K365" s="35"/>
      <c r="L365" s="28"/>
      <c r="AF365" s="36"/>
      <c r="AG365" s="36"/>
      <c r="AH365" s="32"/>
      <c r="AJ365" s="33"/>
      <c r="AK365" s="36"/>
      <c r="AL365" s="36"/>
      <c r="AN365" s="36"/>
      <c r="AO365" s="36"/>
      <c r="AQ365" s="36"/>
      <c r="AR365" s="36"/>
      <c r="AT365" s="36"/>
      <c r="AU365" s="36"/>
      <c r="AY365" s="79"/>
      <c r="BB365" s="38"/>
      <c r="BC365" s="28"/>
      <c r="BD365" s="29"/>
    </row>
    <row r="366" spans="1:56" s="27" customFormat="1" x14ac:dyDescent="0.25">
      <c r="A366" s="30"/>
      <c r="F366" s="32"/>
      <c r="G366" s="32"/>
      <c r="H366" s="32"/>
      <c r="I366" s="35"/>
      <c r="J366" s="35"/>
      <c r="K366" s="35"/>
      <c r="L366" s="28"/>
      <c r="AF366" s="36"/>
      <c r="AG366" s="36"/>
      <c r="AH366" s="32"/>
      <c r="AJ366" s="33"/>
      <c r="AK366" s="36"/>
      <c r="AL366" s="36"/>
      <c r="AN366" s="36"/>
      <c r="AO366" s="36"/>
      <c r="AQ366" s="36"/>
      <c r="AR366" s="36"/>
      <c r="AT366" s="36"/>
      <c r="AU366" s="36"/>
      <c r="AY366" s="79"/>
      <c r="BB366" s="38"/>
      <c r="BC366" s="28"/>
      <c r="BD366" s="29"/>
    </row>
    <row r="367" spans="1:56" s="27" customFormat="1" x14ac:dyDescent="0.25">
      <c r="A367" s="30"/>
      <c r="F367" s="32"/>
      <c r="G367" s="32"/>
      <c r="H367" s="32"/>
      <c r="I367" s="35"/>
      <c r="J367" s="35"/>
      <c r="K367" s="35"/>
      <c r="L367" s="28"/>
      <c r="AF367" s="36"/>
      <c r="AG367" s="36"/>
      <c r="AH367" s="32"/>
      <c r="AJ367" s="33"/>
      <c r="AK367" s="36"/>
      <c r="AL367" s="36"/>
      <c r="AN367" s="36"/>
      <c r="AO367" s="36"/>
      <c r="AQ367" s="36"/>
      <c r="AR367" s="36"/>
      <c r="AT367" s="36"/>
      <c r="AU367" s="36"/>
      <c r="AY367" s="79"/>
      <c r="BB367" s="38"/>
      <c r="BC367" s="28"/>
      <c r="BD367" s="29"/>
    </row>
    <row r="368" spans="1:56" s="27" customFormat="1" x14ac:dyDescent="0.25">
      <c r="A368" s="30"/>
      <c r="F368" s="32"/>
      <c r="G368" s="32"/>
      <c r="H368" s="32"/>
      <c r="I368" s="35"/>
      <c r="J368" s="35"/>
      <c r="K368" s="35"/>
      <c r="L368" s="28"/>
      <c r="AF368" s="36"/>
      <c r="AG368" s="36"/>
      <c r="AH368" s="32"/>
      <c r="AJ368" s="33"/>
      <c r="AK368" s="36"/>
      <c r="AL368" s="36"/>
      <c r="AN368" s="36"/>
      <c r="AO368" s="36"/>
      <c r="AQ368" s="36"/>
      <c r="AR368" s="36"/>
      <c r="AT368" s="36"/>
      <c r="AU368" s="36"/>
      <c r="AY368" s="79"/>
      <c r="BB368" s="38"/>
      <c r="BC368" s="28"/>
      <c r="BD368" s="29"/>
    </row>
    <row r="369" spans="1:56" s="27" customFormat="1" x14ac:dyDescent="0.25">
      <c r="A369" s="30"/>
      <c r="F369" s="32"/>
      <c r="G369" s="32"/>
      <c r="H369" s="32"/>
      <c r="I369" s="35"/>
      <c r="J369" s="35"/>
      <c r="K369" s="35"/>
      <c r="L369" s="28"/>
      <c r="AF369" s="36"/>
      <c r="AG369" s="36"/>
      <c r="AH369" s="32"/>
      <c r="AJ369" s="33"/>
      <c r="AK369" s="36"/>
      <c r="AL369" s="36"/>
      <c r="AN369" s="36"/>
      <c r="AO369" s="36"/>
      <c r="AQ369" s="36"/>
      <c r="AR369" s="36"/>
      <c r="AT369" s="36"/>
      <c r="AU369" s="36"/>
      <c r="AY369" s="79"/>
      <c r="BB369" s="38"/>
      <c r="BC369" s="28"/>
      <c r="BD369" s="29"/>
    </row>
    <row r="370" spans="1:56" s="27" customFormat="1" x14ac:dyDescent="0.25">
      <c r="A370" s="30"/>
      <c r="F370" s="32"/>
      <c r="G370" s="32"/>
      <c r="H370" s="32"/>
      <c r="I370" s="35"/>
      <c r="J370" s="35"/>
      <c r="K370" s="35"/>
      <c r="L370" s="28"/>
      <c r="AF370" s="36"/>
      <c r="AG370" s="36"/>
      <c r="AH370" s="32"/>
      <c r="AJ370" s="33"/>
      <c r="AK370" s="36"/>
      <c r="AL370" s="36"/>
      <c r="AN370" s="36"/>
      <c r="AO370" s="36"/>
      <c r="AQ370" s="36"/>
      <c r="AR370" s="36"/>
      <c r="AT370" s="36"/>
      <c r="AU370" s="36"/>
      <c r="AY370" s="79"/>
      <c r="BB370" s="38"/>
      <c r="BC370" s="28"/>
      <c r="BD370" s="29"/>
    </row>
    <row r="371" spans="1:56" s="27" customFormat="1" x14ac:dyDescent="0.25">
      <c r="A371" s="30"/>
      <c r="F371" s="32"/>
      <c r="G371" s="32"/>
      <c r="H371" s="32"/>
      <c r="I371" s="35"/>
      <c r="J371" s="35"/>
      <c r="K371" s="35"/>
      <c r="L371" s="28"/>
      <c r="AF371" s="36"/>
      <c r="AG371" s="36"/>
      <c r="AH371" s="32"/>
      <c r="AJ371" s="33"/>
      <c r="AK371" s="36"/>
      <c r="AL371" s="36"/>
      <c r="AN371" s="36"/>
      <c r="AO371" s="36"/>
      <c r="AQ371" s="36"/>
      <c r="AR371" s="36"/>
      <c r="AT371" s="36"/>
      <c r="AU371" s="36"/>
      <c r="AY371" s="79"/>
      <c r="BB371" s="38"/>
      <c r="BC371" s="28"/>
      <c r="BD371" s="29"/>
    </row>
    <row r="372" spans="1:56" s="27" customFormat="1" x14ac:dyDescent="0.25">
      <c r="A372" s="30"/>
      <c r="F372" s="32"/>
      <c r="G372" s="32"/>
      <c r="H372" s="32"/>
      <c r="I372" s="35"/>
      <c r="J372" s="35"/>
      <c r="K372" s="35"/>
      <c r="L372" s="28"/>
      <c r="AF372" s="36"/>
      <c r="AG372" s="36"/>
      <c r="AH372" s="32"/>
      <c r="AJ372" s="33"/>
      <c r="AK372" s="36"/>
      <c r="AL372" s="36"/>
      <c r="AN372" s="36"/>
      <c r="AO372" s="36"/>
      <c r="AQ372" s="36"/>
      <c r="AR372" s="36"/>
      <c r="AT372" s="36"/>
      <c r="AU372" s="36"/>
      <c r="AY372" s="79"/>
      <c r="BB372" s="38"/>
      <c r="BC372" s="28"/>
      <c r="BD372" s="29"/>
    </row>
    <row r="373" spans="1:56" s="27" customFormat="1" x14ac:dyDescent="0.25">
      <c r="A373" s="30"/>
      <c r="F373" s="32"/>
      <c r="G373" s="32"/>
      <c r="H373" s="32"/>
      <c r="I373" s="35"/>
      <c r="J373" s="35"/>
      <c r="K373" s="35"/>
      <c r="L373" s="28"/>
      <c r="AF373" s="36"/>
      <c r="AG373" s="36"/>
      <c r="AH373" s="32"/>
      <c r="AJ373" s="33"/>
      <c r="AK373" s="36"/>
      <c r="AL373" s="36"/>
      <c r="AN373" s="36"/>
      <c r="AO373" s="36"/>
      <c r="AQ373" s="36"/>
      <c r="AR373" s="36"/>
      <c r="AT373" s="36"/>
      <c r="AU373" s="36"/>
      <c r="AY373" s="79"/>
      <c r="BB373" s="38"/>
      <c r="BC373" s="28"/>
      <c r="BD373" s="29"/>
    </row>
    <row r="374" spans="1:56" s="27" customFormat="1" x14ac:dyDescent="0.25">
      <c r="A374" s="30"/>
      <c r="F374" s="32"/>
      <c r="G374" s="32"/>
      <c r="H374" s="32"/>
      <c r="I374" s="35"/>
      <c r="J374" s="35"/>
      <c r="K374" s="35"/>
      <c r="L374" s="28"/>
      <c r="AF374" s="36"/>
      <c r="AG374" s="36"/>
      <c r="AH374" s="32"/>
      <c r="AJ374" s="33"/>
      <c r="AK374" s="36"/>
      <c r="AL374" s="36"/>
      <c r="AN374" s="36"/>
      <c r="AO374" s="36"/>
      <c r="AQ374" s="36"/>
      <c r="AR374" s="36"/>
      <c r="AT374" s="36"/>
      <c r="AU374" s="36"/>
      <c r="AY374" s="79"/>
      <c r="BB374" s="38"/>
      <c r="BC374" s="28"/>
      <c r="BD374" s="29"/>
    </row>
    <row r="375" spans="1:56" s="27" customFormat="1" x14ac:dyDescent="0.25">
      <c r="A375" s="30"/>
      <c r="F375" s="32"/>
      <c r="G375" s="32"/>
      <c r="H375" s="32"/>
      <c r="I375" s="35"/>
      <c r="J375" s="35"/>
      <c r="K375" s="35"/>
      <c r="L375" s="28"/>
      <c r="AF375" s="36"/>
      <c r="AG375" s="36"/>
      <c r="AH375" s="32"/>
      <c r="AJ375" s="33"/>
      <c r="AK375" s="36"/>
      <c r="AL375" s="36"/>
      <c r="AN375" s="36"/>
      <c r="AO375" s="36"/>
      <c r="AQ375" s="36"/>
      <c r="AR375" s="36"/>
      <c r="AT375" s="36"/>
      <c r="AU375" s="36"/>
      <c r="AY375" s="79"/>
      <c r="BB375" s="38"/>
      <c r="BC375" s="28"/>
      <c r="BD375" s="29"/>
    </row>
    <row r="376" spans="1:56" s="27" customFormat="1" x14ac:dyDescent="0.25">
      <c r="A376" s="30"/>
      <c r="F376" s="32"/>
      <c r="G376" s="32"/>
      <c r="H376" s="32"/>
      <c r="I376" s="35"/>
      <c r="J376" s="35"/>
      <c r="K376" s="35"/>
      <c r="L376" s="28"/>
      <c r="AF376" s="36"/>
      <c r="AG376" s="36"/>
      <c r="AH376" s="32"/>
      <c r="AJ376" s="33"/>
      <c r="AK376" s="36"/>
      <c r="AL376" s="36"/>
      <c r="AN376" s="36"/>
      <c r="AO376" s="36"/>
      <c r="AQ376" s="36"/>
      <c r="AR376" s="36"/>
      <c r="AT376" s="36"/>
      <c r="AU376" s="36"/>
      <c r="AY376" s="79"/>
      <c r="BB376" s="38"/>
      <c r="BC376" s="28"/>
      <c r="BD376" s="29"/>
    </row>
    <row r="377" spans="1:56" s="27" customFormat="1" x14ac:dyDescent="0.25">
      <c r="A377" s="30"/>
      <c r="F377" s="32"/>
      <c r="G377" s="32"/>
      <c r="H377" s="32"/>
      <c r="I377" s="35"/>
      <c r="J377" s="35"/>
      <c r="K377" s="35"/>
      <c r="L377" s="28"/>
      <c r="AF377" s="36"/>
      <c r="AG377" s="36"/>
      <c r="AH377" s="32"/>
      <c r="AJ377" s="33"/>
      <c r="AK377" s="36"/>
      <c r="AL377" s="36"/>
      <c r="AN377" s="36"/>
      <c r="AO377" s="36"/>
      <c r="AQ377" s="36"/>
      <c r="AR377" s="36"/>
      <c r="AT377" s="36"/>
      <c r="AU377" s="36"/>
      <c r="AY377" s="79"/>
      <c r="BB377" s="38"/>
      <c r="BC377" s="28"/>
      <c r="BD377" s="29"/>
    </row>
    <row r="378" spans="1:56" s="27" customFormat="1" x14ac:dyDescent="0.25">
      <c r="A378" s="30"/>
      <c r="F378" s="32"/>
      <c r="G378" s="32"/>
      <c r="H378" s="32"/>
      <c r="I378" s="35"/>
      <c r="J378" s="35"/>
      <c r="K378" s="35"/>
      <c r="L378" s="28"/>
      <c r="AF378" s="36"/>
      <c r="AG378" s="36"/>
      <c r="AH378" s="32"/>
      <c r="AJ378" s="33"/>
      <c r="AK378" s="36"/>
      <c r="AL378" s="36"/>
      <c r="AN378" s="36"/>
      <c r="AO378" s="36"/>
      <c r="AQ378" s="36"/>
      <c r="AR378" s="36"/>
      <c r="AT378" s="36"/>
      <c r="AU378" s="36"/>
      <c r="AY378" s="79"/>
      <c r="BB378" s="38"/>
      <c r="BC378" s="28"/>
      <c r="BD378" s="29"/>
    </row>
    <row r="379" spans="1:56" s="27" customFormat="1" x14ac:dyDescent="0.25">
      <c r="A379" s="30"/>
      <c r="F379" s="32"/>
      <c r="G379" s="32"/>
      <c r="H379" s="32"/>
      <c r="I379" s="35"/>
      <c r="J379" s="35"/>
      <c r="K379" s="35"/>
      <c r="L379" s="28"/>
      <c r="AF379" s="36"/>
      <c r="AG379" s="36"/>
      <c r="AH379" s="32"/>
      <c r="AJ379" s="33"/>
      <c r="AK379" s="36"/>
      <c r="AL379" s="36"/>
      <c r="AN379" s="36"/>
      <c r="AO379" s="36"/>
      <c r="AQ379" s="36"/>
      <c r="AR379" s="36"/>
      <c r="AT379" s="36"/>
      <c r="AU379" s="36"/>
      <c r="AY379" s="79"/>
      <c r="BB379" s="38"/>
      <c r="BC379" s="28"/>
      <c r="BD379" s="29"/>
    </row>
    <row r="380" spans="1:56" s="27" customFormat="1" x14ac:dyDescent="0.25">
      <c r="A380" s="30"/>
      <c r="F380" s="32"/>
      <c r="G380" s="32"/>
      <c r="H380" s="32"/>
      <c r="I380" s="35"/>
      <c r="J380" s="35"/>
      <c r="K380" s="35"/>
      <c r="L380" s="28"/>
      <c r="AF380" s="36"/>
      <c r="AG380" s="36"/>
      <c r="AH380" s="32"/>
      <c r="AJ380" s="33"/>
      <c r="AK380" s="36"/>
      <c r="AL380" s="36"/>
      <c r="AN380" s="36"/>
      <c r="AO380" s="36"/>
      <c r="AQ380" s="36"/>
      <c r="AR380" s="36"/>
      <c r="AT380" s="36"/>
      <c r="AU380" s="36"/>
      <c r="AY380" s="79"/>
      <c r="BB380" s="38"/>
      <c r="BC380" s="28"/>
      <c r="BD380" s="29"/>
    </row>
    <row r="381" spans="1:56" s="27" customFormat="1" x14ac:dyDescent="0.25">
      <c r="A381" s="30"/>
      <c r="F381" s="32"/>
      <c r="G381" s="32"/>
      <c r="H381" s="32"/>
      <c r="I381" s="35"/>
      <c r="J381" s="35"/>
      <c r="K381" s="35"/>
      <c r="L381" s="28"/>
      <c r="AF381" s="36"/>
      <c r="AG381" s="36"/>
      <c r="AH381" s="32"/>
      <c r="AJ381" s="33"/>
      <c r="AK381" s="36"/>
      <c r="AL381" s="36"/>
      <c r="AN381" s="36"/>
      <c r="AO381" s="36"/>
      <c r="AQ381" s="36"/>
      <c r="AR381" s="36"/>
      <c r="AT381" s="36"/>
      <c r="AU381" s="36"/>
      <c r="AY381" s="79"/>
      <c r="BB381" s="38"/>
      <c r="BC381" s="28"/>
      <c r="BD381" s="29"/>
    </row>
    <row r="382" spans="1:56" s="27" customFormat="1" x14ac:dyDescent="0.25">
      <c r="A382" s="30"/>
      <c r="F382" s="32"/>
      <c r="G382" s="32"/>
      <c r="H382" s="32"/>
      <c r="I382" s="35"/>
      <c r="J382" s="35"/>
      <c r="K382" s="35"/>
      <c r="L382" s="28"/>
      <c r="AF382" s="36"/>
      <c r="AG382" s="36"/>
      <c r="AH382" s="32"/>
      <c r="AJ382" s="33"/>
      <c r="AK382" s="36"/>
      <c r="AL382" s="36"/>
      <c r="AN382" s="36"/>
      <c r="AO382" s="36"/>
      <c r="AQ382" s="36"/>
      <c r="AR382" s="36"/>
      <c r="AT382" s="36"/>
      <c r="AU382" s="36"/>
      <c r="AY382" s="79"/>
      <c r="BB382" s="38"/>
      <c r="BC382" s="28"/>
      <c r="BD382" s="29"/>
    </row>
    <row r="383" spans="1:56" s="27" customFormat="1" x14ac:dyDescent="0.25">
      <c r="A383" s="30"/>
      <c r="F383" s="32"/>
      <c r="G383" s="32"/>
      <c r="H383" s="32"/>
      <c r="I383" s="35"/>
      <c r="J383" s="35"/>
      <c r="K383" s="35"/>
      <c r="L383" s="28"/>
      <c r="AF383" s="36"/>
      <c r="AG383" s="36"/>
      <c r="AH383" s="32"/>
      <c r="AJ383" s="33"/>
      <c r="AK383" s="36"/>
      <c r="AL383" s="36"/>
      <c r="AN383" s="36"/>
      <c r="AO383" s="36"/>
      <c r="AQ383" s="36"/>
      <c r="AR383" s="36"/>
      <c r="AT383" s="36"/>
      <c r="AU383" s="36"/>
      <c r="AY383" s="79"/>
      <c r="BB383" s="38"/>
      <c r="BC383" s="28"/>
      <c r="BD383" s="29"/>
    </row>
    <row r="384" spans="1:56" s="27" customFormat="1" x14ac:dyDescent="0.25">
      <c r="A384" s="30"/>
      <c r="F384" s="32"/>
      <c r="G384" s="32"/>
      <c r="H384" s="32"/>
      <c r="I384" s="35"/>
      <c r="J384" s="35"/>
      <c r="K384" s="35"/>
      <c r="L384" s="28"/>
      <c r="AF384" s="36"/>
      <c r="AG384" s="36"/>
      <c r="AH384" s="32"/>
      <c r="AJ384" s="33"/>
      <c r="AK384" s="36"/>
      <c r="AL384" s="36"/>
      <c r="AN384" s="36"/>
      <c r="AO384" s="36"/>
      <c r="AQ384" s="36"/>
      <c r="AR384" s="36"/>
      <c r="AT384" s="36"/>
      <c r="AU384" s="36"/>
      <c r="AY384" s="79"/>
      <c r="BB384" s="38"/>
      <c r="BC384" s="28"/>
      <c r="BD384" s="29"/>
    </row>
    <row r="385" spans="1:56" s="27" customFormat="1" x14ac:dyDescent="0.25">
      <c r="A385" s="30"/>
      <c r="F385" s="32"/>
      <c r="G385" s="32"/>
      <c r="H385" s="32"/>
      <c r="I385" s="35"/>
      <c r="J385" s="35"/>
      <c r="K385" s="35"/>
      <c r="L385" s="28"/>
      <c r="AF385" s="36"/>
      <c r="AG385" s="36"/>
      <c r="AH385" s="32"/>
      <c r="AJ385" s="33"/>
      <c r="AK385" s="36"/>
      <c r="AL385" s="36"/>
      <c r="AN385" s="36"/>
      <c r="AO385" s="36"/>
      <c r="AQ385" s="36"/>
      <c r="AR385" s="36"/>
      <c r="AT385" s="36"/>
      <c r="AU385" s="36"/>
      <c r="AY385" s="79"/>
      <c r="BB385" s="38"/>
      <c r="BC385" s="28"/>
      <c r="BD385" s="29"/>
    </row>
    <row r="386" spans="1:56" s="27" customFormat="1" x14ac:dyDescent="0.25">
      <c r="A386" s="30"/>
      <c r="F386" s="32"/>
      <c r="G386" s="32"/>
      <c r="H386" s="32"/>
      <c r="I386" s="35"/>
      <c r="J386" s="35"/>
      <c r="K386" s="35"/>
      <c r="L386" s="28"/>
      <c r="AF386" s="36"/>
      <c r="AG386" s="36"/>
      <c r="AH386" s="32"/>
      <c r="AJ386" s="33"/>
      <c r="AK386" s="36"/>
      <c r="AL386" s="36"/>
      <c r="AN386" s="36"/>
      <c r="AO386" s="36"/>
      <c r="AQ386" s="36"/>
      <c r="AR386" s="36"/>
      <c r="AT386" s="36"/>
      <c r="AU386" s="36"/>
      <c r="AY386" s="79"/>
      <c r="BB386" s="38"/>
      <c r="BC386" s="28"/>
      <c r="BD386" s="29"/>
    </row>
    <row r="387" spans="1:56" s="27" customFormat="1" x14ac:dyDescent="0.25">
      <c r="A387" s="30"/>
      <c r="F387" s="32"/>
      <c r="G387" s="32"/>
      <c r="H387" s="32"/>
      <c r="I387" s="35"/>
      <c r="J387" s="35"/>
      <c r="K387" s="35"/>
      <c r="L387" s="28"/>
      <c r="AF387" s="36"/>
      <c r="AG387" s="36"/>
      <c r="AH387" s="32"/>
      <c r="AJ387" s="33"/>
      <c r="AK387" s="36"/>
      <c r="AL387" s="36"/>
      <c r="AN387" s="36"/>
      <c r="AO387" s="36"/>
      <c r="AQ387" s="36"/>
      <c r="AR387" s="36"/>
      <c r="AT387" s="36"/>
      <c r="AU387" s="36"/>
      <c r="AY387" s="79"/>
      <c r="BB387" s="38"/>
      <c r="BC387" s="28"/>
      <c r="BD387" s="29"/>
    </row>
    <row r="388" spans="1:56" s="27" customFormat="1" x14ac:dyDescent="0.25">
      <c r="A388" s="30"/>
      <c r="F388" s="32"/>
      <c r="G388" s="32"/>
      <c r="H388" s="32"/>
      <c r="I388" s="35"/>
      <c r="J388" s="35"/>
      <c r="K388" s="35"/>
      <c r="L388" s="28"/>
      <c r="AF388" s="36"/>
      <c r="AG388" s="36"/>
      <c r="AH388" s="32"/>
      <c r="AJ388" s="33"/>
      <c r="AK388" s="36"/>
      <c r="AL388" s="36"/>
      <c r="AN388" s="36"/>
      <c r="AO388" s="36"/>
      <c r="AQ388" s="36"/>
      <c r="AR388" s="36"/>
      <c r="AT388" s="36"/>
      <c r="AU388" s="36"/>
      <c r="AY388" s="79"/>
      <c r="BB388" s="38"/>
      <c r="BC388" s="28"/>
      <c r="BD388" s="29"/>
    </row>
    <row r="389" spans="1:56" s="27" customFormat="1" x14ac:dyDescent="0.25">
      <c r="A389" s="30"/>
      <c r="F389" s="32"/>
      <c r="G389" s="32"/>
      <c r="H389" s="32"/>
      <c r="I389" s="35"/>
      <c r="J389" s="35"/>
      <c r="K389" s="35"/>
      <c r="L389" s="28"/>
      <c r="AF389" s="36"/>
      <c r="AG389" s="36"/>
      <c r="AH389" s="32"/>
      <c r="AJ389" s="33"/>
      <c r="AK389" s="36"/>
      <c r="AL389" s="36"/>
      <c r="AN389" s="36"/>
      <c r="AO389" s="36"/>
      <c r="AQ389" s="36"/>
      <c r="AR389" s="36"/>
      <c r="AT389" s="36"/>
      <c r="AU389" s="36"/>
      <c r="AY389" s="79"/>
      <c r="BB389" s="38"/>
      <c r="BC389" s="28"/>
      <c r="BD389" s="29"/>
    </row>
    <row r="390" spans="1:56" s="27" customFormat="1" x14ac:dyDescent="0.25">
      <c r="A390" s="30"/>
      <c r="F390" s="32"/>
      <c r="G390" s="32"/>
      <c r="H390" s="32"/>
      <c r="I390" s="35"/>
      <c r="J390" s="35"/>
      <c r="K390" s="35"/>
      <c r="L390" s="28"/>
      <c r="AF390" s="36"/>
      <c r="AG390" s="36"/>
      <c r="AH390" s="32"/>
      <c r="AJ390" s="33"/>
      <c r="AK390" s="36"/>
      <c r="AL390" s="36"/>
      <c r="AN390" s="36"/>
      <c r="AO390" s="36"/>
      <c r="AQ390" s="36"/>
      <c r="AR390" s="36"/>
      <c r="AT390" s="36"/>
      <c r="AU390" s="36"/>
      <c r="AY390" s="79"/>
      <c r="BB390" s="38"/>
      <c r="BC390" s="28"/>
      <c r="BD390" s="29"/>
    </row>
    <row r="391" spans="1:56" s="27" customFormat="1" x14ac:dyDescent="0.25">
      <c r="A391" s="30"/>
      <c r="F391" s="32"/>
      <c r="G391" s="32"/>
      <c r="H391" s="32"/>
      <c r="I391" s="35"/>
      <c r="J391" s="35"/>
      <c r="K391" s="35"/>
      <c r="L391" s="28"/>
      <c r="AF391" s="36"/>
      <c r="AG391" s="36"/>
      <c r="AH391" s="32"/>
      <c r="AJ391" s="33"/>
      <c r="AK391" s="36"/>
      <c r="AL391" s="36"/>
      <c r="AN391" s="36"/>
      <c r="AO391" s="36"/>
      <c r="AQ391" s="36"/>
      <c r="AR391" s="36"/>
      <c r="AT391" s="36"/>
      <c r="AU391" s="36"/>
      <c r="AY391" s="79"/>
      <c r="BB391" s="38"/>
      <c r="BC391" s="28"/>
      <c r="BD391" s="29"/>
    </row>
    <row r="392" spans="1:56" s="27" customFormat="1" x14ac:dyDescent="0.25">
      <c r="A392" s="30"/>
      <c r="F392" s="32"/>
      <c r="G392" s="32"/>
      <c r="H392" s="32"/>
      <c r="I392" s="35"/>
      <c r="J392" s="35"/>
      <c r="K392" s="35"/>
      <c r="L392" s="28"/>
      <c r="AF392" s="36"/>
      <c r="AG392" s="36"/>
      <c r="AH392" s="32"/>
      <c r="AJ392" s="33"/>
      <c r="AK392" s="36"/>
      <c r="AL392" s="36"/>
      <c r="AN392" s="36"/>
      <c r="AO392" s="36"/>
      <c r="AQ392" s="36"/>
      <c r="AR392" s="36"/>
      <c r="AT392" s="36"/>
      <c r="AU392" s="36"/>
      <c r="AY392" s="79"/>
      <c r="BB392" s="38"/>
      <c r="BC392" s="28"/>
      <c r="BD392" s="29"/>
    </row>
    <row r="393" spans="1:56" s="27" customFormat="1" x14ac:dyDescent="0.25">
      <c r="A393" s="30"/>
      <c r="F393" s="32"/>
      <c r="G393" s="32"/>
      <c r="H393" s="32"/>
      <c r="I393" s="35"/>
      <c r="J393" s="35"/>
      <c r="K393" s="35"/>
      <c r="L393" s="28"/>
      <c r="AF393" s="36"/>
      <c r="AG393" s="36"/>
      <c r="AH393" s="32"/>
      <c r="AJ393" s="33"/>
      <c r="AK393" s="36"/>
      <c r="AL393" s="36"/>
      <c r="AN393" s="36"/>
      <c r="AO393" s="36"/>
      <c r="AQ393" s="36"/>
      <c r="AR393" s="36"/>
      <c r="AT393" s="36"/>
      <c r="AU393" s="36"/>
      <c r="AY393" s="79"/>
      <c r="BB393" s="38"/>
      <c r="BC393" s="28"/>
      <c r="BD393" s="29"/>
    </row>
    <row r="394" spans="1:56" s="27" customFormat="1" x14ac:dyDescent="0.25">
      <c r="A394" s="30"/>
      <c r="F394" s="32"/>
      <c r="G394" s="32"/>
      <c r="H394" s="32"/>
      <c r="I394" s="35"/>
      <c r="J394" s="35"/>
      <c r="K394" s="35"/>
      <c r="L394" s="28"/>
      <c r="AF394" s="36"/>
      <c r="AG394" s="36"/>
      <c r="AH394" s="32"/>
      <c r="AJ394" s="33"/>
      <c r="AK394" s="36"/>
      <c r="AL394" s="36"/>
      <c r="AN394" s="36"/>
      <c r="AO394" s="36"/>
      <c r="AQ394" s="36"/>
      <c r="AR394" s="36"/>
      <c r="AT394" s="36"/>
      <c r="AU394" s="36"/>
      <c r="AY394" s="79"/>
      <c r="BB394" s="38"/>
      <c r="BC394" s="28"/>
      <c r="BD394" s="29"/>
    </row>
    <row r="395" spans="1:56" s="27" customFormat="1" x14ac:dyDescent="0.25">
      <c r="A395" s="30"/>
      <c r="F395" s="32"/>
      <c r="G395" s="32"/>
      <c r="H395" s="32"/>
      <c r="I395" s="35"/>
      <c r="J395" s="35"/>
      <c r="K395" s="35"/>
      <c r="L395" s="28"/>
      <c r="AF395" s="36"/>
      <c r="AG395" s="36"/>
      <c r="AH395" s="32"/>
      <c r="AJ395" s="33"/>
      <c r="AK395" s="36"/>
      <c r="AL395" s="36"/>
      <c r="AN395" s="36"/>
      <c r="AO395" s="36"/>
      <c r="AQ395" s="36"/>
      <c r="AR395" s="36"/>
      <c r="AT395" s="36"/>
      <c r="AU395" s="36"/>
      <c r="AY395" s="79"/>
      <c r="BB395" s="38"/>
      <c r="BC395" s="28"/>
      <c r="BD395" s="29"/>
    </row>
    <row r="396" spans="1:56" s="27" customFormat="1" x14ac:dyDescent="0.25">
      <c r="A396" s="30"/>
      <c r="F396" s="32"/>
      <c r="G396" s="32"/>
      <c r="H396" s="32"/>
      <c r="I396" s="35"/>
      <c r="J396" s="35"/>
      <c r="K396" s="35"/>
      <c r="L396" s="28"/>
      <c r="AF396" s="36"/>
      <c r="AG396" s="36"/>
      <c r="AH396" s="32"/>
      <c r="AJ396" s="33"/>
      <c r="AK396" s="36"/>
      <c r="AL396" s="36"/>
      <c r="AN396" s="36"/>
      <c r="AO396" s="36"/>
      <c r="AQ396" s="36"/>
      <c r="AR396" s="36"/>
      <c r="AT396" s="36"/>
      <c r="AU396" s="36"/>
      <c r="AY396" s="79"/>
      <c r="BB396" s="38"/>
      <c r="BC396" s="28"/>
      <c r="BD396" s="29"/>
    </row>
    <row r="397" spans="1:56" s="27" customFormat="1" x14ac:dyDescent="0.25">
      <c r="A397" s="30"/>
      <c r="F397" s="32"/>
      <c r="G397" s="32"/>
      <c r="H397" s="32"/>
      <c r="I397" s="35"/>
      <c r="J397" s="35"/>
      <c r="K397" s="35"/>
      <c r="L397" s="28"/>
      <c r="AF397" s="36"/>
      <c r="AG397" s="36"/>
      <c r="AH397" s="32"/>
      <c r="AJ397" s="33"/>
      <c r="AK397" s="36"/>
      <c r="AL397" s="36"/>
      <c r="AN397" s="36"/>
      <c r="AO397" s="36"/>
      <c r="AQ397" s="36"/>
      <c r="AR397" s="36"/>
      <c r="AT397" s="36"/>
      <c r="AU397" s="36"/>
      <c r="AY397" s="79"/>
      <c r="BB397" s="38"/>
      <c r="BC397" s="28"/>
      <c r="BD397" s="29"/>
    </row>
    <row r="398" spans="1:56" s="27" customFormat="1" x14ac:dyDescent="0.25">
      <c r="A398" s="30"/>
      <c r="F398" s="32"/>
      <c r="G398" s="32"/>
      <c r="H398" s="32"/>
      <c r="I398" s="35"/>
      <c r="J398" s="35"/>
      <c r="K398" s="35"/>
      <c r="L398" s="28"/>
      <c r="AF398" s="36"/>
      <c r="AG398" s="36"/>
      <c r="AH398" s="32"/>
      <c r="AJ398" s="33"/>
      <c r="AK398" s="36"/>
      <c r="AL398" s="36"/>
      <c r="AN398" s="36"/>
      <c r="AO398" s="36"/>
      <c r="AQ398" s="36"/>
      <c r="AR398" s="36"/>
      <c r="AT398" s="36"/>
      <c r="AU398" s="36"/>
      <c r="AY398" s="79"/>
      <c r="BB398" s="38"/>
      <c r="BC398" s="28"/>
      <c r="BD398" s="29"/>
    </row>
    <row r="399" spans="1:56" s="27" customFormat="1" x14ac:dyDescent="0.25">
      <c r="A399" s="30"/>
      <c r="F399" s="32"/>
      <c r="G399" s="32"/>
      <c r="H399" s="32"/>
      <c r="I399" s="35"/>
      <c r="J399" s="35"/>
      <c r="K399" s="35"/>
      <c r="L399" s="28"/>
      <c r="AF399" s="36"/>
      <c r="AG399" s="36"/>
      <c r="AH399" s="32"/>
      <c r="AJ399" s="33"/>
      <c r="AK399" s="36"/>
      <c r="AL399" s="36"/>
      <c r="AN399" s="36"/>
      <c r="AO399" s="36"/>
      <c r="AQ399" s="36"/>
      <c r="AR399" s="36"/>
      <c r="AT399" s="36"/>
      <c r="AU399" s="36"/>
      <c r="AY399" s="79"/>
      <c r="BB399" s="38"/>
      <c r="BC399" s="28"/>
      <c r="BD399" s="29"/>
    </row>
    <row r="400" spans="1:56" s="27" customFormat="1" x14ac:dyDescent="0.25">
      <c r="A400" s="30"/>
      <c r="F400" s="32"/>
      <c r="G400" s="32"/>
      <c r="H400" s="32"/>
      <c r="I400" s="35"/>
      <c r="J400" s="35"/>
      <c r="K400" s="35"/>
      <c r="L400" s="28"/>
      <c r="AF400" s="36"/>
      <c r="AG400" s="36"/>
      <c r="AH400" s="32"/>
      <c r="AJ400" s="33"/>
      <c r="AK400" s="36"/>
      <c r="AL400" s="36"/>
      <c r="AN400" s="36"/>
      <c r="AO400" s="36"/>
      <c r="AQ400" s="36"/>
      <c r="AR400" s="36"/>
      <c r="AT400" s="36"/>
      <c r="AU400" s="36"/>
      <c r="AY400" s="79"/>
      <c r="BB400" s="38"/>
      <c r="BC400" s="28"/>
      <c r="BD400" s="29"/>
    </row>
    <row r="401" spans="1:56" s="27" customFormat="1" x14ac:dyDescent="0.25">
      <c r="A401" s="30"/>
      <c r="F401" s="32"/>
      <c r="G401" s="32"/>
      <c r="H401" s="32"/>
      <c r="I401" s="35"/>
      <c r="J401" s="35"/>
      <c r="K401" s="35"/>
      <c r="L401" s="28"/>
      <c r="AF401" s="36"/>
      <c r="AG401" s="36"/>
      <c r="AH401" s="32"/>
      <c r="AJ401" s="33"/>
      <c r="AK401" s="36"/>
      <c r="AL401" s="36"/>
      <c r="AN401" s="36"/>
      <c r="AO401" s="36"/>
      <c r="AQ401" s="36"/>
      <c r="AR401" s="36"/>
      <c r="AT401" s="36"/>
      <c r="AU401" s="36"/>
      <c r="AY401" s="79"/>
      <c r="BB401" s="38"/>
      <c r="BC401" s="28"/>
      <c r="BD401" s="29"/>
    </row>
    <row r="402" spans="1:56" s="27" customFormat="1" x14ac:dyDescent="0.25">
      <c r="A402" s="30"/>
      <c r="F402" s="32"/>
      <c r="G402" s="32"/>
      <c r="H402" s="32"/>
      <c r="I402" s="35"/>
      <c r="J402" s="35"/>
      <c r="K402" s="35"/>
      <c r="L402" s="28"/>
      <c r="AF402" s="36"/>
      <c r="AG402" s="36"/>
      <c r="AH402" s="32"/>
      <c r="AJ402" s="33"/>
      <c r="AK402" s="36"/>
      <c r="AL402" s="36"/>
      <c r="AN402" s="36"/>
      <c r="AO402" s="36"/>
      <c r="AQ402" s="36"/>
      <c r="AR402" s="36"/>
      <c r="AT402" s="36"/>
      <c r="AU402" s="36"/>
      <c r="AY402" s="79"/>
      <c r="BB402" s="38"/>
      <c r="BC402" s="28"/>
      <c r="BD402" s="29"/>
    </row>
    <row r="403" spans="1:56" s="27" customFormat="1" x14ac:dyDescent="0.25">
      <c r="A403" s="30"/>
      <c r="F403" s="32"/>
      <c r="G403" s="32"/>
      <c r="H403" s="32"/>
      <c r="I403" s="35"/>
      <c r="J403" s="35"/>
      <c r="K403" s="35"/>
      <c r="L403" s="28"/>
      <c r="AF403" s="36"/>
      <c r="AG403" s="36"/>
      <c r="AH403" s="32"/>
      <c r="AJ403" s="33"/>
      <c r="AK403" s="36"/>
      <c r="AL403" s="36"/>
      <c r="AN403" s="36"/>
      <c r="AO403" s="36"/>
      <c r="AQ403" s="36"/>
      <c r="AR403" s="36"/>
      <c r="AT403" s="36"/>
      <c r="AU403" s="36"/>
      <c r="AY403" s="79"/>
      <c r="BB403" s="38"/>
      <c r="BC403" s="28"/>
      <c r="BD403" s="29"/>
    </row>
    <row r="404" spans="1:56" s="27" customFormat="1" x14ac:dyDescent="0.25">
      <c r="A404" s="30"/>
      <c r="F404" s="32"/>
      <c r="G404" s="32"/>
      <c r="H404" s="32"/>
      <c r="I404" s="35"/>
      <c r="J404" s="35"/>
      <c r="K404" s="35"/>
      <c r="L404" s="28"/>
      <c r="AF404" s="36"/>
      <c r="AG404" s="36"/>
      <c r="AH404" s="32"/>
      <c r="AJ404" s="33"/>
      <c r="AK404" s="36"/>
      <c r="AL404" s="36"/>
      <c r="AN404" s="36"/>
      <c r="AO404" s="36"/>
      <c r="AQ404" s="36"/>
      <c r="AR404" s="36"/>
      <c r="AT404" s="36"/>
      <c r="AU404" s="36"/>
      <c r="AY404" s="79"/>
      <c r="BB404" s="38"/>
      <c r="BC404" s="28"/>
      <c r="BD404" s="29"/>
    </row>
    <row r="405" spans="1:56" s="27" customFormat="1" x14ac:dyDescent="0.25">
      <c r="A405" s="30"/>
      <c r="F405" s="32"/>
      <c r="G405" s="32"/>
      <c r="H405" s="32"/>
      <c r="I405" s="35"/>
      <c r="J405" s="35"/>
      <c r="K405" s="35"/>
      <c r="L405" s="28"/>
      <c r="AF405" s="36"/>
      <c r="AG405" s="36"/>
      <c r="AH405" s="32"/>
      <c r="AJ405" s="33"/>
      <c r="AK405" s="36"/>
      <c r="AL405" s="36"/>
      <c r="AN405" s="36"/>
      <c r="AO405" s="36"/>
      <c r="AQ405" s="36"/>
      <c r="AR405" s="36"/>
      <c r="AT405" s="36"/>
      <c r="AU405" s="36"/>
      <c r="AY405" s="79"/>
      <c r="BB405" s="38"/>
      <c r="BC405" s="28"/>
      <c r="BD405" s="29"/>
    </row>
    <row r="406" spans="1:56" s="27" customFormat="1" x14ac:dyDescent="0.25">
      <c r="A406" s="30"/>
      <c r="F406" s="32"/>
      <c r="G406" s="32"/>
      <c r="H406" s="32"/>
      <c r="I406" s="35"/>
      <c r="J406" s="35"/>
      <c r="K406" s="35"/>
      <c r="L406" s="28"/>
      <c r="AF406" s="36"/>
      <c r="AG406" s="36"/>
      <c r="AH406" s="32"/>
      <c r="AJ406" s="33"/>
      <c r="AK406" s="36"/>
      <c r="AL406" s="36"/>
      <c r="AN406" s="36"/>
      <c r="AO406" s="36"/>
      <c r="AQ406" s="36"/>
      <c r="AR406" s="36"/>
      <c r="AT406" s="36"/>
      <c r="AU406" s="36"/>
      <c r="AY406" s="79"/>
      <c r="BB406" s="38"/>
      <c r="BC406" s="28"/>
      <c r="BD406" s="29"/>
    </row>
    <row r="407" spans="1:56" s="27" customFormat="1" x14ac:dyDescent="0.25">
      <c r="A407" s="30"/>
      <c r="F407" s="32"/>
      <c r="G407" s="32"/>
      <c r="H407" s="32"/>
      <c r="I407" s="35"/>
      <c r="J407" s="35"/>
      <c r="K407" s="35"/>
      <c r="L407" s="28"/>
      <c r="AF407" s="36"/>
      <c r="AG407" s="36"/>
      <c r="AH407" s="32"/>
      <c r="AJ407" s="33"/>
      <c r="AK407" s="36"/>
      <c r="AL407" s="36"/>
      <c r="AN407" s="36"/>
      <c r="AO407" s="36"/>
      <c r="AQ407" s="36"/>
      <c r="AR407" s="36"/>
      <c r="AT407" s="36"/>
      <c r="AU407" s="36"/>
      <c r="AY407" s="79"/>
      <c r="BB407" s="38"/>
      <c r="BC407" s="28"/>
      <c r="BD407" s="29"/>
    </row>
    <row r="408" spans="1:56" s="27" customFormat="1" x14ac:dyDescent="0.25">
      <c r="A408" s="30"/>
      <c r="F408" s="32"/>
      <c r="G408" s="32"/>
      <c r="H408" s="32"/>
      <c r="I408" s="35"/>
      <c r="J408" s="35"/>
      <c r="K408" s="35"/>
      <c r="L408" s="28"/>
      <c r="AF408" s="36"/>
      <c r="AG408" s="36"/>
      <c r="AH408" s="32"/>
      <c r="AJ408" s="33"/>
      <c r="AK408" s="36"/>
      <c r="AL408" s="36"/>
      <c r="AN408" s="36"/>
      <c r="AO408" s="36"/>
      <c r="AQ408" s="36"/>
      <c r="AR408" s="36"/>
      <c r="AT408" s="36"/>
      <c r="AU408" s="36"/>
      <c r="AY408" s="79"/>
      <c r="BB408" s="38"/>
      <c r="BC408" s="28"/>
      <c r="BD408" s="29"/>
    </row>
    <row r="409" spans="1:56" s="27" customFormat="1" x14ac:dyDescent="0.25">
      <c r="A409" s="30"/>
      <c r="F409" s="32"/>
      <c r="G409" s="32"/>
      <c r="H409" s="32"/>
      <c r="I409" s="35"/>
      <c r="J409" s="35"/>
      <c r="K409" s="35"/>
      <c r="L409" s="28"/>
      <c r="AF409" s="36"/>
      <c r="AG409" s="36"/>
      <c r="AH409" s="32"/>
      <c r="AJ409" s="33"/>
      <c r="AK409" s="36"/>
      <c r="AL409" s="36"/>
      <c r="AN409" s="36"/>
      <c r="AO409" s="36"/>
      <c r="AQ409" s="36"/>
      <c r="AR409" s="36"/>
      <c r="AT409" s="36"/>
      <c r="AU409" s="36"/>
      <c r="AY409" s="79"/>
      <c r="BB409" s="38"/>
      <c r="BC409" s="28"/>
      <c r="BD409" s="29"/>
    </row>
    <row r="410" spans="1:56" s="27" customFormat="1" x14ac:dyDescent="0.25">
      <c r="A410" s="30"/>
      <c r="F410" s="32"/>
      <c r="G410" s="32"/>
      <c r="H410" s="32"/>
      <c r="I410" s="35"/>
      <c r="J410" s="35"/>
      <c r="K410" s="35"/>
      <c r="L410" s="28"/>
      <c r="AF410" s="36"/>
      <c r="AG410" s="36"/>
      <c r="AH410" s="32"/>
      <c r="AJ410" s="33"/>
      <c r="AK410" s="36"/>
      <c r="AL410" s="36"/>
      <c r="AN410" s="36"/>
      <c r="AO410" s="36"/>
      <c r="AQ410" s="36"/>
      <c r="AR410" s="36"/>
      <c r="AT410" s="36"/>
      <c r="AU410" s="36"/>
      <c r="AY410" s="79"/>
      <c r="BB410" s="38"/>
      <c r="BC410" s="28"/>
      <c r="BD410" s="29"/>
    </row>
    <row r="411" spans="1:56" s="27" customFormat="1" x14ac:dyDescent="0.25">
      <c r="A411" s="30"/>
      <c r="F411" s="32"/>
      <c r="G411" s="32"/>
      <c r="H411" s="32"/>
      <c r="I411" s="35"/>
      <c r="J411" s="35"/>
      <c r="K411" s="35"/>
      <c r="L411" s="28"/>
      <c r="AF411" s="36"/>
      <c r="AG411" s="36"/>
      <c r="AH411" s="32"/>
      <c r="AJ411" s="33"/>
      <c r="AK411" s="36"/>
      <c r="AL411" s="36"/>
      <c r="AN411" s="36"/>
      <c r="AO411" s="36"/>
      <c r="AQ411" s="36"/>
      <c r="AR411" s="36"/>
      <c r="AT411" s="36"/>
      <c r="AU411" s="36"/>
      <c r="AY411" s="79"/>
      <c r="BB411" s="38"/>
      <c r="BC411" s="28"/>
      <c r="BD411" s="29"/>
    </row>
    <row r="412" spans="1:56" s="27" customFormat="1" x14ac:dyDescent="0.25">
      <c r="A412" s="30"/>
      <c r="F412" s="32"/>
      <c r="G412" s="32"/>
      <c r="H412" s="32"/>
      <c r="I412" s="35"/>
      <c r="J412" s="35"/>
      <c r="K412" s="35"/>
      <c r="L412" s="28"/>
      <c r="AF412" s="36"/>
      <c r="AG412" s="36"/>
      <c r="AH412" s="32"/>
      <c r="AJ412" s="33"/>
      <c r="AK412" s="36"/>
      <c r="AL412" s="36"/>
      <c r="AN412" s="36"/>
      <c r="AO412" s="36"/>
      <c r="AQ412" s="36"/>
      <c r="AR412" s="36"/>
      <c r="AT412" s="36"/>
      <c r="AU412" s="36"/>
      <c r="AY412" s="79"/>
      <c r="BB412" s="38"/>
      <c r="BC412" s="28"/>
      <c r="BD412" s="29"/>
    </row>
    <row r="413" spans="1:56" s="27" customFormat="1" x14ac:dyDescent="0.25">
      <c r="A413" s="30"/>
      <c r="F413" s="32"/>
      <c r="G413" s="32"/>
      <c r="H413" s="32"/>
      <c r="I413" s="35"/>
      <c r="J413" s="35"/>
      <c r="K413" s="35"/>
      <c r="L413" s="28"/>
      <c r="AF413" s="36"/>
      <c r="AG413" s="36"/>
      <c r="AH413" s="32"/>
      <c r="AJ413" s="33"/>
      <c r="AK413" s="36"/>
      <c r="AL413" s="36"/>
      <c r="AN413" s="36"/>
      <c r="AO413" s="36"/>
      <c r="AQ413" s="36"/>
      <c r="AR413" s="36"/>
      <c r="AT413" s="36"/>
      <c r="AU413" s="36"/>
      <c r="AY413" s="79"/>
      <c r="BB413" s="38"/>
      <c r="BC413" s="28"/>
      <c r="BD413" s="29"/>
    </row>
    <row r="414" spans="1:56" s="27" customFormat="1" x14ac:dyDescent="0.25">
      <c r="A414" s="30"/>
      <c r="F414" s="32"/>
      <c r="G414" s="32"/>
      <c r="H414" s="32"/>
      <c r="I414" s="35"/>
      <c r="J414" s="35"/>
      <c r="K414" s="35"/>
      <c r="L414" s="28"/>
      <c r="AF414" s="36"/>
      <c r="AG414" s="36"/>
      <c r="AH414" s="32"/>
      <c r="AJ414" s="33"/>
      <c r="AK414" s="36"/>
      <c r="AL414" s="36"/>
      <c r="AN414" s="36"/>
      <c r="AO414" s="36"/>
      <c r="AQ414" s="36"/>
      <c r="AR414" s="36"/>
      <c r="AT414" s="36"/>
      <c r="AU414" s="36"/>
      <c r="AY414" s="79"/>
      <c r="BB414" s="38"/>
      <c r="BC414" s="28"/>
      <c r="BD414" s="29"/>
    </row>
    <row r="415" spans="1:56" s="27" customFormat="1" x14ac:dyDescent="0.25">
      <c r="A415" s="30"/>
      <c r="F415" s="32"/>
      <c r="G415" s="32"/>
      <c r="H415" s="32"/>
      <c r="I415" s="35"/>
      <c r="J415" s="35"/>
      <c r="K415" s="35"/>
      <c r="L415" s="28"/>
      <c r="AF415" s="36"/>
      <c r="AG415" s="36"/>
      <c r="AH415" s="32"/>
      <c r="AJ415" s="33"/>
      <c r="AK415" s="36"/>
      <c r="AL415" s="36"/>
      <c r="AN415" s="36"/>
      <c r="AO415" s="36"/>
      <c r="AQ415" s="36"/>
      <c r="AR415" s="36"/>
      <c r="AT415" s="36"/>
      <c r="AU415" s="36"/>
      <c r="AY415" s="79"/>
      <c r="BB415" s="38"/>
      <c r="BC415" s="28"/>
      <c r="BD415" s="29"/>
    </row>
    <row r="416" spans="1:56" s="27" customFormat="1" x14ac:dyDescent="0.25">
      <c r="A416" s="30"/>
      <c r="F416" s="32"/>
      <c r="G416" s="32"/>
      <c r="H416" s="32"/>
      <c r="I416" s="35"/>
      <c r="J416" s="35"/>
      <c r="K416" s="35"/>
      <c r="L416" s="28"/>
      <c r="AF416" s="36"/>
      <c r="AG416" s="36"/>
      <c r="AH416" s="32"/>
      <c r="AJ416" s="33"/>
      <c r="AK416" s="36"/>
      <c r="AL416" s="36"/>
      <c r="AN416" s="36"/>
      <c r="AO416" s="36"/>
      <c r="AQ416" s="36"/>
      <c r="AR416" s="36"/>
      <c r="AT416" s="36"/>
      <c r="AU416" s="36"/>
      <c r="AY416" s="79"/>
      <c r="BB416" s="38"/>
      <c r="BC416" s="28"/>
      <c r="BD416" s="29"/>
    </row>
    <row r="417" spans="1:56" s="27" customFormat="1" x14ac:dyDescent="0.25">
      <c r="A417" s="30"/>
      <c r="F417" s="32"/>
      <c r="G417" s="32"/>
      <c r="H417" s="32"/>
      <c r="I417" s="35"/>
      <c r="J417" s="35"/>
      <c r="K417" s="35"/>
      <c r="L417" s="28"/>
      <c r="AF417" s="36"/>
      <c r="AG417" s="36"/>
      <c r="AH417" s="32"/>
      <c r="AJ417" s="33"/>
      <c r="AK417" s="36"/>
      <c r="AL417" s="36"/>
      <c r="AN417" s="36"/>
      <c r="AO417" s="36"/>
      <c r="AQ417" s="36"/>
      <c r="AR417" s="36"/>
      <c r="AT417" s="36"/>
      <c r="AU417" s="36"/>
      <c r="AY417" s="79"/>
      <c r="BB417" s="38"/>
      <c r="BC417" s="28"/>
      <c r="BD417" s="29"/>
    </row>
    <row r="418" spans="1:56" s="27" customFormat="1" x14ac:dyDescent="0.25">
      <c r="A418" s="30"/>
      <c r="F418" s="32"/>
      <c r="G418" s="32"/>
      <c r="H418" s="32"/>
      <c r="I418" s="35"/>
      <c r="J418" s="35"/>
      <c r="K418" s="35"/>
      <c r="L418" s="28"/>
      <c r="AF418" s="36"/>
      <c r="AG418" s="36"/>
      <c r="AH418" s="32"/>
      <c r="AJ418" s="33"/>
      <c r="AK418" s="36"/>
      <c r="AL418" s="36"/>
      <c r="AN418" s="36"/>
      <c r="AO418" s="36"/>
      <c r="AQ418" s="36"/>
      <c r="AR418" s="36"/>
      <c r="AT418" s="36"/>
      <c r="AU418" s="36"/>
      <c r="AY418" s="79"/>
      <c r="BB418" s="38"/>
      <c r="BC418" s="28"/>
      <c r="BD418" s="29"/>
    </row>
    <row r="419" spans="1:56" s="27" customFormat="1" x14ac:dyDescent="0.25">
      <c r="A419" s="30"/>
      <c r="F419" s="32"/>
      <c r="G419" s="32"/>
      <c r="H419" s="32"/>
      <c r="I419" s="35"/>
      <c r="J419" s="35"/>
      <c r="K419" s="35"/>
      <c r="L419" s="28"/>
      <c r="AF419" s="36"/>
      <c r="AG419" s="36"/>
      <c r="AH419" s="32"/>
      <c r="AJ419" s="33"/>
      <c r="AK419" s="36"/>
      <c r="AL419" s="36"/>
      <c r="AN419" s="36"/>
      <c r="AO419" s="36"/>
      <c r="AQ419" s="36"/>
      <c r="AR419" s="36"/>
      <c r="AT419" s="36"/>
      <c r="AU419" s="36"/>
      <c r="AY419" s="79"/>
      <c r="BB419" s="38"/>
      <c r="BC419" s="28"/>
      <c r="BD419" s="29"/>
    </row>
    <row r="420" spans="1:56" s="27" customFormat="1" x14ac:dyDescent="0.25">
      <c r="A420" s="30"/>
      <c r="F420" s="32"/>
      <c r="G420" s="32"/>
      <c r="H420" s="32"/>
      <c r="I420" s="35"/>
      <c r="J420" s="35"/>
      <c r="K420" s="35"/>
      <c r="L420" s="28"/>
      <c r="AF420" s="36"/>
      <c r="AG420" s="36"/>
      <c r="AH420" s="32"/>
      <c r="AJ420" s="33"/>
      <c r="AK420" s="36"/>
      <c r="AL420" s="36"/>
      <c r="AN420" s="36"/>
      <c r="AO420" s="36"/>
      <c r="AQ420" s="36"/>
      <c r="AR420" s="36"/>
      <c r="AT420" s="36"/>
      <c r="AU420" s="36"/>
      <c r="AY420" s="79"/>
      <c r="BB420" s="38"/>
      <c r="BC420" s="28"/>
      <c r="BD420" s="29"/>
    </row>
    <row r="421" spans="1:56" s="27" customFormat="1" x14ac:dyDescent="0.25">
      <c r="A421" s="30"/>
      <c r="F421" s="32"/>
      <c r="G421" s="32"/>
      <c r="H421" s="32"/>
      <c r="I421" s="35"/>
      <c r="J421" s="35"/>
      <c r="K421" s="35"/>
      <c r="L421" s="28"/>
      <c r="AF421" s="36"/>
      <c r="AG421" s="36"/>
      <c r="AH421" s="32"/>
      <c r="AJ421" s="33"/>
      <c r="AK421" s="36"/>
      <c r="AL421" s="36"/>
      <c r="AN421" s="36"/>
      <c r="AO421" s="36"/>
      <c r="AQ421" s="36"/>
      <c r="AR421" s="36"/>
      <c r="AT421" s="36"/>
      <c r="AU421" s="36"/>
      <c r="AY421" s="79"/>
      <c r="BB421" s="38"/>
      <c r="BC421" s="28"/>
      <c r="BD421" s="29"/>
    </row>
    <row r="422" spans="1:56" s="27" customFormat="1" x14ac:dyDescent="0.25">
      <c r="A422" s="30"/>
      <c r="F422" s="32"/>
      <c r="G422" s="32"/>
      <c r="H422" s="32"/>
      <c r="I422" s="35"/>
      <c r="J422" s="35"/>
      <c r="K422" s="35"/>
      <c r="L422" s="28"/>
      <c r="AF422" s="36"/>
      <c r="AG422" s="36"/>
      <c r="AH422" s="32"/>
      <c r="AJ422" s="33"/>
      <c r="AK422" s="36"/>
      <c r="AL422" s="36"/>
      <c r="AN422" s="36"/>
      <c r="AO422" s="36"/>
      <c r="AQ422" s="36"/>
      <c r="AR422" s="36"/>
      <c r="AT422" s="36"/>
      <c r="AU422" s="36"/>
      <c r="AY422" s="79"/>
      <c r="BB422" s="38"/>
      <c r="BC422" s="28"/>
      <c r="BD422" s="29"/>
    </row>
    <row r="423" spans="1:56" s="27" customFormat="1" x14ac:dyDescent="0.25">
      <c r="A423" s="30"/>
      <c r="F423" s="32"/>
      <c r="G423" s="32"/>
      <c r="H423" s="32"/>
      <c r="I423" s="35"/>
      <c r="J423" s="35"/>
      <c r="K423" s="35"/>
      <c r="L423" s="28"/>
      <c r="AF423" s="36"/>
      <c r="AG423" s="36"/>
      <c r="AH423" s="32"/>
      <c r="AJ423" s="33"/>
      <c r="AK423" s="36"/>
      <c r="AL423" s="36"/>
      <c r="AN423" s="36"/>
      <c r="AO423" s="36"/>
      <c r="AQ423" s="36"/>
      <c r="AR423" s="36"/>
      <c r="AT423" s="36"/>
      <c r="AU423" s="36"/>
      <c r="AY423" s="79"/>
      <c r="BB423" s="38"/>
      <c r="BC423" s="28"/>
      <c r="BD423" s="29"/>
    </row>
    <row r="424" spans="1:56" s="27" customFormat="1" x14ac:dyDescent="0.25">
      <c r="A424" s="30"/>
      <c r="F424" s="32"/>
      <c r="G424" s="32"/>
      <c r="H424" s="32"/>
      <c r="I424" s="35"/>
      <c r="J424" s="35"/>
      <c r="K424" s="35"/>
      <c r="L424" s="28"/>
      <c r="AF424" s="36"/>
      <c r="AG424" s="36"/>
      <c r="AH424" s="32"/>
      <c r="AJ424" s="33"/>
      <c r="AK424" s="36"/>
      <c r="AL424" s="36"/>
      <c r="AN424" s="36"/>
      <c r="AO424" s="36"/>
      <c r="AQ424" s="36"/>
      <c r="AR424" s="36"/>
      <c r="AT424" s="36"/>
      <c r="AU424" s="36"/>
      <c r="AY424" s="79"/>
      <c r="BB424" s="38"/>
      <c r="BC424" s="28"/>
      <c r="BD424" s="29"/>
    </row>
    <row r="425" spans="1:56" s="27" customFormat="1" x14ac:dyDescent="0.25">
      <c r="A425" s="30"/>
      <c r="F425" s="32"/>
      <c r="G425" s="32"/>
      <c r="H425" s="32"/>
      <c r="I425" s="35"/>
      <c r="J425" s="35"/>
      <c r="K425" s="35"/>
      <c r="L425" s="28"/>
      <c r="AF425" s="36"/>
      <c r="AG425" s="36"/>
      <c r="AH425" s="32"/>
      <c r="AJ425" s="33"/>
      <c r="AK425" s="36"/>
      <c r="AL425" s="36"/>
      <c r="AN425" s="36"/>
      <c r="AO425" s="36"/>
      <c r="AQ425" s="36"/>
      <c r="AR425" s="36"/>
      <c r="AT425" s="36"/>
      <c r="AU425" s="36"/>
      <c r="AY425" s="79"/>
      <c r="BB425" s="38"/>
      <c r="BC425" s="28"/>
      <c r="BD425" s="29"/>
    </row>
    <row r="426" spans="1:56" s="27" customFormat="1" x14ac:dyDescent="0.25">
      <c r="A426" s="30"/>
      <c r="F426" s="32"/>
      <c r="G426" s="32"/>
      <c r="H426" s="32"/>
      <c r="I426" s="35"/>
      <c r="J426" s="35"/>
      <c r="K426" s="35"/>
      <c r="L426" s="28"/>
      <c r="AF426" s="36"/>
      <c r="AG426" s="36"/>
      <c r="AH426" s="32"/>
      <c r="AJ426" s="33"/>
      <c r="AK426" s="36"/>
      <c r="AL426" s="36"/>
      <c r="AN426" s="36"/>
      <c r="AO426" s="36"/>
      <c r="AQ426" s="36"/>
      <c r="AR426" s="36"/>
      <c r="AT426" s="36"/>
      <c r="AU426" s="36"/>
      <c r="AY426" s="79"/>
      <c r="BB426" s="38"/>
      <c r="BC426" s="28"/>
      <c r="BD426" s="29"/>
    </row>
    <row r="427" spans="1:56" s="27" customFormat="1" x14ac:dyDescent="0.25">
      <c r="A427" s="30"/>
      <c r="F427" s="32"/>
      <c r="G427" s="32"/>
      <c r="H427" s="32"/>
      <c r="I427" s="35"/>
      <c r="J427" s="35"/>
      <c r="K427" s="35"/>
      <c r="L427" s="28"/>
      <c r="AF427" s="36"/>
      <c r="AG427" s="36"/>
      <c r="AH427" s="32"/>
      <c r="AJ427" s="33"/>
      <c r="AK427" s="36"/>
      <c r="AL427" s="36"/>
      <c r="AN427" s="36"/>
      <c r="AO427" s="36"/>
      <c r="AQ427" s="36"/>
      <c r="AR427" s="36"/>
      <c r="AT427" s="36"/>
      <c r="AU427" s="36"/>
      <c r="AY427" s="79"/>
      <c r="BB427" s="38"/>
      <c r="BC427" s="28"/>
      <c r="BD427" s="29"/>
    </row>
    <row r="428" spans="1:56" s="27" customFormat="1" x14ac:dyDescent="0.25">
      <c r="A428" s="30"/>
      <c r="F428" s="32"/>
      <c r="G428" s="32"/>
      <c r="H428" s="32"/>
      <c r="I428" s="35"/>
      <c r="J428" s="35"/>
      <c r="K428" s="35"/>
      <c r="L428" s="28"/>
      <c r="AF428" s="36"/>
      <c r="AG428" s="36"/>
      <c r="AH428" s="32"/>
      <c r="AJ428" s="33"/>
      <c r="AK428" s="36"/>
      <c r="AL428" s="36"/>
      <c r="AN428" s="36"/>
      <c r="AO428" s="36"/>
      <c r="AQ428" s="36"/>
      <c r="AR428" s="36"/>
      <c r="AT428" s="36"/>
      <c r="AU428" s="36"/>
      <c r="AY428" s="79"/>
      <c r="BB428" s="38"/>
      <c r="BC428" s="28"/>
      <c r="BD428" s="29"/>
    </row>
    <row r="429" spans="1:56" s="27" customFormat="1" x14ac:dyDescent="0.25">
      <c r="A429" s="30"/>
      <c r="F429" s="32"/>
      <c r="G429" s="32"/>
      <c r="H429" s="32"/>
      <c r="I429" s="35"/>
      <c r="J429" s="35"/>
      <c r="K429" s="35"/>
      <c r="L429" s="28"/>
      <c r="AF429" s="36"/>
      <c r="AG429" s="36"/>
      <c r="AH429" s="32"/>
      <c r="AJ429" s="33"/>
      <c r="AK429" s="36"/>
      <c r="AL429" s="36"/>
      <c r="AN429" s="36"/>
      <c r="AO429" s="36"/>
      <c r="AQ429" s="36"/>
      <c r="AR429" s="36"/>
      <c r="AT429" s="36"/>
      <c r="AU429" s="36"/>
      <c r="AY429" s="79"/>
      <c r="BB429" s="38"/>
      <c r="BC429" s="28"/>
      <c r="BD429" s="29"/>
    </row>
    <row r="430" spans="1:56" s="27" customFormat="1" x14ac:dyDescent="0.25">
      <c r="A430" s="30"/>
      <c r="F430" s="32"/>
      <c r="G430" s="32"/>
      <c r="H430" s="32"/>
      <c r="I430" s="35"/>
      <c r="J430" s="35"/>
      <c r="K430" s="35"/>
      <c r="L430" s="28"/>
      <c r="AF430" s="36"/>
      <c r="AG430" s="36"/>
      <c r="AH430" s="32"/>
      <c r="AJ430" s="33"/>
      <c r="AK430" s="36"/>
      <c r="AL430" s="36"/>
      <c r="AN430" s="36"/>
      <c r="AO430" s="36"/>
      <c r="AQ430" s="36"/>
      <c r="AR430" s="36"/>
      <c r="AT430" s="36"/>
      <c r="AU430" s="36"/>
      <c r="AY430" s="79"/>
      <c r="BB430" s="38"/>
      <c r="BC430" s="28"/>
      <c r="BD430" s="29"/>
    </row>
    <row r="431" spans="1:56" s="27" customFormat="1" x14ac:dyDescent="0.25">
      <c r="A431" s="30"/>
      <c r="F431" s="32"/>
      <c r="G431" s="32"/>
      <c r="H431" s="32"/>
      <c r="I431" s="35"/>
      <c r="J431" s="35"/>
      <c r="K431" s="35"/>
      <c r="L431" s="28"/>
      <c r="AF431" s="36"/>
      <c r="AG431" s="36"/>
      <c r="AH431" s="32"/>
      <c r="AJ431" s="33"/>
      <c r="AK431" s="36"/>
      <c r="AL431" s="36"/>
      <c r="AN431" s="36"/>
      <c r="AO431" s="36"/>
      <c r="AQ431" s="36"/>
      <c r="AR431" s="36"/>
      <c r="AT431" s="36"/>
      <c r="AU431" s="36"/>
      <c r="AY431" s="79"/>
      <c r="BB431" s="38"/>
      <c r="BC431" s="28"/>
      <c r="BD431" s="29"/>
    </row>
    <row r="432" spans="1:56" s="27" customFormat="1" x14ac:dyDescent="0.25">
      <c r="A432" s="30"/>
      <c r="F432" s="32"/>
      <c r="G432" s="32"/>
      <c r="H432" s="32"/>
      <c r="I432" s="35"/>
      <c r="J432" s="35"/>
      <c r="K432" s="35"/>
      <c r="L432" s="28"/>
      <c r="AF432" s="36"/>
      <c r="AG432" s="36"/>
      <c r="AH432" s="32"/>
      <c r="AJ432" s="33"/>
      <c r="AK432" s="36"/>
      <c r="AL432" s="36"/>
      <c r="AN432" s="36"/>
      <c r="AO432" s="36"/>
      <c r="AQ432" s="36"/>
      <c r="AR432" s="36"/>
      <c r="AT432" s="36"/>
      <c r="AU432" s="36"/>
      <c r="AY432" s="79"/>
      <c r="BB432" s="38"/>
      <c r="BC432" s="28"/>
      <c r="BD432" s="29"/>
    </row>
    <row r="433" spans="1:56" s="27" customFormat="1" x14ac:dyDescent="0.25">
      <c r="A433" s="30"/>
      <c r="F433" s="32"/>
      <c r="G433" s="32"/>
      <c r="H433" s="32"/>
      <c r="I433" s="35"/>
      <c r="J433" s="35"/>
      <c r="K433" s="35"/>
      <c r="L433" s="28"/>
      <c r="AF433" s="36"/>
      <c r="AG433" s="36"/>
      <c r="AH433" s="32"/>
      <c r="AJ433" s="33"/>
      <c r="AK433" s="36"/>
      <c r="AL433" s="36"/>
      <c r="AN433" s="36"/>
      <c r="AO433" s="36"/>
      <c r="AQ433" s="36"/>
      <c r="AR433" s="36"/>
      <c r="AT433" s="36"/>
      <c r="AU433" s="36"/>
      <c r="AY433" s="79"/>
      <c r="BB433" s="38"/>
      <c r="BC433" s="28"/>
      <c r="BD433" s="29"/>
    </row>
    <row r="434" spans="1:56" s="27" customFormat="1" x14ac:dyDescent="0.25">
      <c r="A434" s="30"/>
      <c r="F434" s="32"/>
      <c r="G434" s="32"/>
      <c r="H434" s="32"/>
      <c r="I434" s="35"/>
      <c r="J434" s="35"/>
      <c r="K434" s="35"/>
      <c r="L434" s="28"/>
      <c r="AF434" s="36"/>
      <c r="AG434" s="36"/>
      <c r="AH434" s="32"/>
      <c r="AJ434" s="33"/>
      <c r="AK434" s="36"/>
      <c r="AL434" s="36"/>
      <c r="AN434" s="36"/>
      <c r="AO434" s="36"/>
      <c r="AQ434" s="36"/>
      <c r="AR434" s="36"/>
      <c r="AT434" s="36"/>
      <c r="AU434" s="36"/>
      <c r="AY434" s="79"/>
      <c r="BB434" s="38"/>
      <c r="BC434" s="28"/>
      <c r="BD434" s="29"/>
    </row>
    <row r="435" spans="1:56" s="27" customFormat="1" x14ac:dyDescent="0.25">
      <c r="A435" s="30"/>
      <c r="F435" s="32"/>
      <c r="G435" s="32"/>
      <c r="H435" s="32"/>
      <c r="I435" s="35"/>
      <c r="J435" s="35"/>
      <c r="K435" s="35"/>
      <c r="L435" s="28"/>
      <c r="AF435" s="36"/>
      <c r="AG435" s="36"/>
      <c r="AH435" s="32"/>
      <c r="AJ435" s="33"/>
      <c r="AK435" s="36"/>
      <c r="AL435" s="36"/>
      <c r="AN435" s="36"/>
      <c r="AO435" s="36"/>
      <c r="AQ435" s="36"/>
      <c r="AR435" s="36"/>
      <c r="AT435" s="36"/>
      <c r="AU435" s="36"/>
      <c r="AY435" s="79"/>
      <c r="BB435" s="38"/>
      <c r="BC435" s="28"/>
      <c r="BD435" s="29"/>
    </row>
    <row r="436" spans="1:56" s="27" customFormat="1" x14ac:dyDescent="0.25">
      <c r="A436" s="30"/>
      <c r="F436" s="32"/>
      <c r="G436" s="32"/>
      <c r="H436" s="32"/>
      <c r="I436" s="35"/>
      <c r="J436" s="35"/>
      <c r="K436" s="35"/>
      <c r="L436" s="28"/>
      <c r="AF436" s="36"/>
      <c r="AG436" s="36"/>
      <c r="AH436" s="32"/>
      <c r="AJ436" s="33"/>
      <c r="AK436" s="36"/>
      <c r="AL436" s="36"/>
      <c r="AN436" s="36"/>
      <c r="AO436" s="36"/>
      <c r="AQ436" s="36"/>
      <c r="AR436" s="36"/>
      <c r="AT436" s="36"/>
      <c r="AU436" s="36"/>
      <c r="AY436" s="79"/>
      <c r="BB436" s="38"/>
      <c r="BC436" s="28"/>
      <c r="BD436" s="29"/>
    </row>
    <row r="437" spans="1:56" s="27" customFormat="1" x14ac:dyDescent="0.25">
      <c r="A437" s="30"/>
      <c r="F437" s="32"/>
      <c r="G437" s="32"/>
      <c r="H437" s="32"/>
      <c r="I437" s="35"/>
      <c r="J437" s="35"/>
      <c r="K437" s="35"/>
      <c r="L437" s="28"/>
      <c r="AF437" s="36"/>
      <c r="AG437" s="36"/>
      <c r="AH437" s="32"/>
      <c r="AJ437" s="33"/>
      <c r="AK437" s="36"/>
      <c r="AL437" s="36"/>
      <c r="AN437" s="36"/>
      <c r="AO437" s="36"/>
      <c r="AQ437" s="36"/>
      <c r="AR437" s="36"/>
      <c r="AT437" s="36"/>
      <c r="AU437" s="36"/>
      <c r="AY437" s="79"/>
      <c r="BB437" s="38"/>
      <c r="BC437" s="28"/>
      <c r="BD437" s="29"/>
    </row>
    <row r="438" spans="1:56" s="27" customFormat="1" x14ac:dyDescent="0.25">
      <c r="A438" s="30"/>
      <c r="F438" s="32"/>
      <c r="G438" s="32"/>
      <c r="H438" s="32"/>
      <c r="I438" s="35"/>
      <c r="J438" s="35"/>
      <c r="K438" s="35"/>
      <c r="L438" s="28"/>
      <c r="AF438" s="36"/>
      <c r="AG438" s="36"/>
      <c r="AH438" s="32"/>
      <c r="AJ438" s="33"/>
      <c r="AK438" s="36"/>
      <c r="AL438" s="36"/>
      <c r="AN438" s="36"/>
      <c r="AO438" s="36"/>
      <c r="AQ438" s="36"/>
      <c r="AR438" s="36"/>
      <c r="AT438" s="36"/>
      <c r="AU438" s="36"/>
      <c r="AY438" s="79"/>
      <c r="BB438" s="38"/>
      <c r="BC438" s="28"/>
      <c r="BD438" s="29"/>
    </row>
    <row r="439" spans="1:56" s="27" customFormat="1" x14ac:dyDescent="0.25">
      <c r="A439" s="30"/>
      <c r="F439" s="32"/>
      <c r="G439" s="32"/>
      <c r="H439" s="32"/>
      <c r="I439" s="35"/>
      <c r="J439" s="35"/>
      <c r="K439" s="35"/>
      <c r="L439" s="28"/>
      <c r="AF439" s="36"/>
      <c r="AG439" s="36"/>
      <c r="AH439" s="32"/>
      <c r="AJ439" s="33"/>
      <c r="AK439" s="36"/>
      <c r="AL439" s="36"/>
      <c r="AN439" s="36"/>
      <c r="AO439" s="36"/>
      <c r="AQ439" s="36"/>
      <c r="AR439" s="36"/>
      <c r="AT439" s="36"/>
      <c r="AU439" s="36"/>
      <c r="AY439" s="79"/>
      <c r="BB439" s="38"/>
      <c r="BC439" s="28"/>
      <c r="BD439" s="29"/>
    </row>
    <row r="440" spans="1:56" s="27" customFormat="1" x14ac:dyDescent="0.25">
      <c r="A440" s="30"/>
      <c r="F440" s="32"/>
      <c r="G440" s="32"/>
      <c r="H440" s="32"/>
      <c r="I440" s="35"/>
      <c r="J440" s="35"/>
      <c r="K440" s="35"/>
      <c r="L440" s="28"/>
      <c r="AF440" s="36"/>
      <c r="AG440" s="36"/>
      <c r="AH440" s="32"/>
      <c r="AJ440" s="33"/>
      <c r="AK440" s="36"/>
      <c r="AL440" s="36"/>
      <c r="AN440" s="36"/>
      <c r="AO440" s="36"/>
      <c r="AQ440" s="36"/>
      <c r="AR440" s="36"/>
      <c r="AT440" s="36"/>
      <c r="AU440" s="36"/>
      <c r="AY440" s="79"/>
      <c r="BB440" s="38"/>
      <c r="BC440" s="28"/>
      <c r="BD440" s="29"/>
    </row>
    <row r="441" spans="1:56" s="27" customFormat="1" x14ac:dyDescent="0.25">
      <c r="A441" s="30"/>
      <c r="F441" s="32"/>
      <c r="G441" s="32"/>
      <c r="H441" s="32"/>
      <c r="I441" s="35"/>
      <c r="J441" s="35"/>
      <c r="K441" s="35"/>
      <c r="L441" s="28"/>
      <c r="AF441" s="36"/>
      <c r="AG441" s="36"/>
      <c r="AH441" s="32"/>
      <c r="AJ441" s="33"/>
      <c r="AK441" s="36"/>
      <c r="AL441" s="36"/>
      <c r="AN441" s="36"/>
      <c r="AO441" s="36"/>
      <c r="AQ441" s="36"/>
      <c r="AR441" s="36"/>
      <c r="AT441" s="36"/>
      <c r="AU441" s="36"/>
      <c r="AY441" s="79"/>
      <c r="BB441" s="38"/>
      <c r="BC441" s="28"/>
      <c r="BD441" s="29"/>
    </row>
    <row r="442" spans="1:56" s="27" customFormat="1" x14ac:dyDescent="0.25">
      <c r="A442" s="30"/>
      <c r="F442" s="32"/>
      <c r="G442" s="32"/>
      <c r="H442" s="32"/>
      <c r="I442" s="35"/>
      <c r="J442" s="35"/>
      <c r="K442" s="35"/>
      <c r="L442" s="28"/>
      <c r="AF442" s="36"/>
      <c r="AG442" s="36"/>
      <c r="AH442" s="32"/>
      <c r="AJ442" s="33"/>
      <c r="AK442" s="36"/>
      <c r="AL442" s="36"/>
      <c r="AN442" s="36"/>
      <c r="AO442" s="36"/>
      <c r="AQ442" s="36"/>
      <c r="AR442" s="36"/>
      <c r="AT442" s="36"/>
      <c r="AU442" s="36"/>
      <c r="AY442" s="79"/>
      <c r="BB442" s="38"/>
      <c r="BC442" s="28"/>
      <c r="BD442" s="29"/>
    </row>
    <row r="449" spans="6:55" x14ac:dyDescent="0.25">
      <c r="F449" s="99"/>
      <c r="G449" s="99"/>
      <c r="H449" s="99"/>
      <c r="I449" s="99"/>
      <c r="J449" s="99"/>
      <c r="K449" s="99"/>
      <c r="L449" s="99"/>
      <c r="AF449" s="99"/>
      <c r="AG449" s="99"/>
      <c r="AH449" s="99"/>
      <c r="AJ449" s="99"/>
      <c r="AK449" s="99"/>
      <c r="AL449" s="99"/>
      <c r="AN449" s="99"/>
      <c r="AO449" s="99"/>
      <c r="AQ449" s="99"/>
      <c r="AR449" s="99"/>
      <c r="AT449" s="99"/>
      <c r="AU449" s="99"/>
      <c r="AY449" s="99"/>
      <c r="BB449" s="99"/>
      <c r="BC449" s="99"/>
    </row>
    <row r="450" spans="6:55" x14ac:dyDescent="0.25">
      <c r="F450" s="99"/>
      <c r="G450" s="99"/>
      <c r="H450" s="99"/>
      <c r="I450" s="99"/>
      <c r="J450" s="99"/>
      <c r="K450" s="99"/>
      <c r="L450" s="99"/>
      <c r="AF450" s="99"/>
      <c r="AG450" s="99"/>
      <c r="AH450" s="99"/>
      <c r="AJ450" s="99"/>
      <c r="AK450" s="99"/>
      <c r="AL450" s="99"/>
      <c r="AN450" s="99"/>
      <c r="AO450" s="99"/>
      <c r="AQ450" s="99"/>
      <c r="AR450" s="99"/>
      <c r="AT450" s="99"/>
      <c r="AU450" s="99"/>
      <c r="AY450" s="99"/>
      <c r="BB450" s="99"/>
      <c r="BC450" s="99"/>
    </row>
    <row r="451" spans="6:55" x14ac:dyDescent="0.25">
      <c r="F451" s="99"/>
      <c r="G451" s="99"/>
      <c r="H451" s="99"/>
      <c r="I451" s="99"/>
      <c r="J451" s="99"/>
      <c r="K451" s="99"/>
      <c r="L451" s="99"/>
      <c r="AF451" s="99"/>
      <c r="AG451" s="99"/>
      <c r="AH451" s="99"/>
      <c r="AJ451" s="99"/>
      <c r="AK451" s="99"/>
      <c r="AL451" s="99"/>
      <c r="AN451" s="99"/>
      <c r="AO451" s="99"/>
      <c r="AQ451" s="99"/>
      <c r="AR451" s="99"/>
      <c r="AT451" s="99"/>
      <c r="AU451" s="99"/>
      <c r="AY451" s="99"/>
      <c r="BB451" s="99"/>
      <c r="BC451" s="99"/>
    </row>
    <row r="452" spans="6:55" x14ac:dyDescent="0.25">
      <c r="F452" s="99"/>
      <c r="G452" s="99"/>
      <c r="H452" s="99"/>
      <c r="I452" s="99"/>
      <c r="J452" s="99"/>
      <c r="K452" s="99"/>
      <c r="L452" s="99"/>
      <c r="AF452" s="99"/>
      <c r="AG452" s="99"/>
      <c r="AH452" s="99"/>
      <c r="AJ452" s="99"/>
      <c r="AK452" s="99"/>
      <c r="AL452" s="99"/>
      <c r="AN452" s="99"/>
      <c r="AO452" s="99"/>
      <c r="AQ452" s="99"/>
      <c r="AR452" s="99"/>
      <c r="AT452" s="99"/>
      <c r="AU452" s="99"/>
      <c r="AY452" s="99"/>
      <c r="BB452" s="99"/>
      <c r="BC452" s="99"/>
    </row>
    <row r="453" spans="6:55" x14ac:dyDescent="0.25">
      <c r="F453" s="99"/>
      <c r="G453" s="99"/>
      <c r="H453" s="99"/>
      <c r="I453" s="99"/>
      <c r="J453" s="99"/>
      <c r="K453" s="99"/>
      <c r="L453" s="99"/>
      <c r="AF453" s="99"/>
      <c r="AG453" s="99"/>
      <c r="AH453" s="99"/>
      <c r="AJ453" s="99"/>
      <c r="AK453" s="99"/>
      <c r="AL453" s="99"/>
      <c r="AN453" s="99"/>
      <c r="AO453" s="99"/>
      <c r="AQ453" s="99"/>
      <c r="AR453" s="99"/>
      <c r="AT453" s="99"/>
      <c r="AU453" s="99"/>
      <c r="AY453" s="99"/>
      <c r="BB453" s="99"/>
      <c r="BC453" s="99"/>
    </row>
    <row r="454" spans="6:55" x14ac:dyDescent="0.25">
      <c r="F454" s="99"/>
      <c r="G454" s="99"/>
      <c r="H454" s="99"/>
      <c r="I454" s="99"/>
      <c r="J454" s="99"/>
      <c r="K454" s="99"/>
      <c r="L454" s="99"/>
      <c r="AF454" s="99"/>
      <c r="AG454" s="99"/>
      <c r="AH454" s="99"/>
      <c r="AJ454" s="99"/>
      <c r="AK454" s="99"/>
      <c r="AL454" s="99"/>
      <c r="AN454" s="99"/>
      <c r="AO454" s="99"/>
      <c r="AQ454" s="99"/>
      <c r="AR454" s="99"/>
      <c r="AT454" s="99"/>
      <c r="AU454" s="99"/>
      <c r="AY454" s="99"/>
      <c r="BB454" s="99"/>
      <c r="BC454" s="99"/>
    </row>
    <row r="455" spans="6:55" x14ac:dyDescent="0.25">
      <c r="F455" s="99"/>
      <c r="G455" s="99"/>
      <c r="H455" s="99"/>
      <c r="I455" s="99"/>
      <c r="J455" s="99"/>
      <c r="K455" s="99"/>
      <c r="L455" s="99"/>
      <c r="AF455" s="99"/>
      <c r="AG455" s="99"/>
      <c r="AH455" s="99"/>
      <c r="AJ455" s="99"/>
      <c r="AK455" s="99"/>
      <c r="AL455" s="99"/>
      <c r="AN455" s="99"/>
      <c r="AO455" s="99"/>
      <c r="AQ455" s="99"/>
      <c r="AR455" s="99"/>
      <c r="AT455" s="99"/>
      <c r="AU455" s="99"/>
      <c r="AY455" s="99"/>
      <c r="BB455" s="99"/>
      <c r="BC455" s="99"/>
    </row>
    <row r="456" spans="6:55" x14ac:dyDescent="0.25">
      <c r="F456" s="99"/>
      <c r="G456" s="99"/>
      <c r="H456" s="99"/>
      <c r="I456" s="99"/>
      <c r="J456" s="99"/>
      <c r="K456" s="99"/>
      <c r="L456" s="99"/>
      <c r="AF456" s="99"/>
      <c r="AG456" s="99"/>
      <c r="AH456" s="99"/>
      <c r="AJ456" s="99"/>
      <c r="AK456" s="99"/>
      <c r="AL456" s="99"/>
      <c r="AN456" s="99"/>
      <c r="AO456" s="99"/>
      <c r="AQ456" s="99"/>
      <c r="AR456" s="99"/>
      <c r="AT456" s="99"/>
      <c r="AU456" s="99"/>
      <c r="AY456" s="99"/>
      <c r="BB456" s="99"/>
      <c r="BC456" s="99"/>
    </row>
    <row r="457" spans="6:55" x14ac:dyDescent="0.25">
      <c r="F457" s="99"/>
      <c r="G457" s="99"/>
      <c r="H457" s="99"/>
      <c r="I457" s="99"/>
      <c r="J457" s="99"/>
      <c r="K457" s="99"/>
      <c r="L457" s="99"/>
      <c r="AF457" s="99"/>
      <c r="AG457" s="99"/>
      <c r="AH457" s="99"/>
      <c r="AJ457" s="99"/>
      <c r="AK457" s="99"/>
      <c r="AL457" s="99"/>
      <c r="AN457" s="99"/>
      <c r="AO457" s="99"/>
      <c r="AQ457" s="99"/>
      <c r="AR457" s="99"/>
      <c r="AT457" s="99"/>
      <c r="AU457" s="99"/>
      <c r="AY457" s="99"/>
      <c r="BB457" s="99"/>
      <c r="BC457" s="99"/>
    </row>
    <row r="458" spans="6:55" x14ac:dyDescent="0.25">
      <c r="F458" s="99"/>
      <c r="G458" s="99"/>
      <c r="H458" s="99"/>
      <c r="I458" s="99"/>
      <c r="J458" s="99"/>
      <c r="K458" s="99"/>
      <c r="L458" s="99"/>
      <c r="AF458" s="99"/>
      <c r="AG458" s="99"/>
      <c r="AH458" s="99"/>
      <c r="AJ458" s="99"/>
      <c r="AK458" s="99"/>
      <c r="AL458" s="99"/>
      <c r="AN458" s="99"/>
      <c r="AO458" s="99"/>
      <c r="AQ458" s="99"/>
      <c r="AR458" s="99"/>
      <c r="AT458" s="99"/>
      <c r="AU458" s="99"/>
      <c r="AY458" s="99"/>
      <c r="BB458" s="99"/>
      <c r="BC458" s="99"/>
    </row>
    <row r="459" spans="6:55" x14ac:dyDescent="0.25">
      <c r="F459" s="99"/>
      <c r="G459" s="99"/>
      <c r="H459" s="99"/>
      <c r="I459" s="99"/>
      <c r="J459" s="99"/>
      <c r="K459" s="99"/>
      <c r="L459" s="99"/>
      <c r="AF459" s="99"/>
      <c r="AG459" s="99"/>
      <c r="AH459" s="99"/>
      <c r="AJ459" s="99"/>
      <c r="AK459" s="99"/>
      <c r="AL459" s="99"/>
      <c r="AN459" s="99"/>
      <c r="AO459" s="99"/>
      <c r="AQ459" s="99"/>
      <c r="AR459" s="99"/>
      <c r="AT459" s="99"/>
      <c r="AU459" s="99"/>
      <c r="AY459" s="99"/>
      <c r="BB459" s="99"/>
      <c r="BC459" s="99"/>
    </row>
    <row r="460" spans="6:55" x14ac:dyDescent="0.25">
      <c r="F460" s="99"/>
      <c r="G460" s="99"/>
      <c r="H460" s="99"/>
      <c r="I460" s="99"/>
      <c r="J460" s="99"/>
      <c r="K460" s="99"/>
      <c r="L460" s="99"/>
      <c r="AF460" s="99"/>
      <c r="AG460" s="99"/>
      <c r="AH460" s="99"/>
      <c r="AJ460" s="99"/>
      <c r="AK460" s="99"/>
      <c r="AL460" s="99"/>
      <c r="AN460" s="99"/>
      <c r="AO460" s="99"/>
      <c r="AQ460" s="99"/>
      <c r="AR460" s="99"/>
      <c r="AT460" s="99"/>
      <c r="AU460" s="99"/>
      <c r="AY460" s="99"/>
      <c r="BB460" s="99"/>
      <c r="BC460" s="99"/>
    </row>
    <row r="461" spans="6:55" x14ac:dyDescent="0.25">
      <c r="F461" s="99"/>
      <c r="G461" s="99"/>
      <c r="H461" s="99"/>
      <c r="I461" s="99"/>
      <c r="J461" s="99"/>
      <c r="K461" s="99"/>
      <c r="L461" s="99"/>
      <c r="AF461" s="99"/>
      <c r="AG461" s="99"/>
      <c r="AH461" s="99"/>
      <c r="AJ461" s="99"/>
      <c r="AK461" s="99"/>
      <c r="AL461" s="99"/>
      <c r="AN461" s="99"/>
      <c r="AO461" s="99"/>
      <c r="AQ461" s="99"/>
      <c r="AR461" s="99"/>
      <c r="AT461" s="99"/>
      <c r="AU461" s="99"/>
      <c r="AY461" s="99"/>
      <c r="BB461" s="99"/>
      <c r="BC461" s="99"/>
    </row>
    <row r="462" spans="6:55" x14ac:dyDescent="0.25">
      <c r="F462" s="99"/>
      <c r="G462" s="99"/>
      <c r="H462" s="99"/>
      <c r="I462" s="99"/>
      <c r="J462" s="99"/>
      <c r="K462" s="99"/>
      <c r="L462" s="99"/>
      <c r="AF462" s="99"/>
      <c r="AG462" s="99"/>
      <c r="AH462" s="99"/>
      <c r="AJ462" s="99"/>
      <c r="AK462" s="99"/>
      <c r="AL462" s="99"/>
      <c r="AN462" s="99"/>
      <c r="AO462" s="99"/>
      <c r="AQ462" s="99"/>
      <c r="AR462" s="99"/>
      <c r="AT462" s="99"/>
      <c r="AU462" s="99"/>
      <c r="AY462" s="99"/>
      <c r="BB462" s="99"/>
      <c r="BC462" s="99"/>
    </row>
    <row r="463" spans="6:55" x14ac:dyDescent="0.25">
      <c r="F463" s="99"/>
      <c r="G463" s="99"/>
      <c r="H463" s="99"/>
      <c r="I463" s="99"/>
      <c r="J463" s="99"/>
      <c r="K463" s="99"/>
      <c r="L463" s="99"/>
      <c r="AF463" s="99"/>
      <c r="AG463" s="99"/>
      <c r="AH463" s="99"/>
      <c r="AJ463" s="99"/>
      <c r="AK463" s="99"/>
      <c r="AL463" s="99"/>
      <c r="AN463" s="99"/>
      <c r="AO463" s="99"/>
      <c r="AQ463" s="99"/>
      <c r="AR463" s="99"/>
      <c r="AT463" s="99"/>
      <c r="AU463" s="99"/>
      <c r="AY463" s="99"/>
      <c r="BB463" s="99"/>
      <c r="BC463" s="99"/>
    </row>
    <row r="464" spans="6:55" x14ac:dyDescent="0.25">
      <c r="F464" s="99"/>
      <c r="G464" s="99"/>
      <c r="H464" s="99"/>
      <c r="I464" s="99"/>
      <c r="J464" s="99"/>
      <c r="K464" s="99"/>
      <c r="L464" s="99"/>
      <c r="AF464" s="99"/>
      <c r="AG464" s="99"/>
      <c r="AH464" s="99"/>
      <c r="AJ464" s="99"/>
      <c r="AK464" s="99"/>
      <c r="AL464" s="99"/>
      <c r="AN464" s="99"/>
      <c r="AO464" s="99"/>
      <c r="AQ464" s="99"/>
      <c r="AR464" s="99"/>
      <c r="AT464" s="99"/>
      <c r="AU464" s="99"/>
      <c r="AY464" s="99"/>
      <c r="BB464" s="99"/>
      <c r="BC464" s="99"/>
    </row>
    <row r="465" spans="6:55" x14ac:dyDescent="0.25">
      <c r="F465" s="99"/>
      <c r="G465" s="99"/>
      <c r="H465" s="99"/>
      <c r="I465" s="99"/>
      <c r="J465" s="99"/>
      <c r="K465" s="99"/>
      <c r="L465" s="99"/>
      <c r="AF465" s="99"/>
      <c r="AG465" s="99"/>
      <c r="AH465" s="99"/>
      <c r="AJ465" s="99"/>
      <c r="AK465" s="99"/>
      <c r="AL465" s="99"/>
      <c r="AN465" s="99"/>
      <c r="AO465" s="99"/>
      <c r="AQ465" s="99"/>
      <c r="AR465" s="99"/>
      <c r="AT465" s="99"/>
      <c r="AU465" s="99"/>
      <c r="AY465" s="99"/>
      <c r="BB465" s="99"/>
      <c r="BC465" s="99"/>
    </row>
    <row r="466" spans="6:55" x14ac:dyDescent="0.25">
      <c r="F466" s="99"/>
      <c r="G466" s="99"/>
      <c r="H466" s="99"/>
      <c r="I466" s="99"/>
      <c r="J466" s="99"/>
      <c r="K466" s="99"/>
      <c r="L466" s="99"/>
      <c r="AF466" s="99"/>
      <c r="AG466" s="99"/>
      <c r="AH466" s="99"/>
      <c r="AJ466" s="99"/>
      <c r="AK466" s="99"/>
      <c r="AL466" s="99"/>
      <c r="AN466" s="99"/>
      <c r="AO466" s="99"/>
      <c r="AQ466" s="99"/>
      <c r="AR466" s="99"/>
      <c r="AT466" s="99"/>
      <c r="AU466" s="99"/>
      <c r="AY466" s="99"/>
      <c r="BB466" s="99"/>
      <c r="BC466" s="99"/>
    </row>
    <row r="467" spans="6:55" x14ac:dyDescent="0.25">
      <c r="F467" s="99"/>
      <c r="G467" s="99"/>
      <c r="H467" s="99"/>
      <c r="I467" s="99"/>
      <c r="J467" s="99"/>
      <c r="K467" s="99"/>
      <c r="L467" s="99"/>
      <c r="AF467" s="99"/>
      <c r="AG467" s="99"/>
      <c r="AH467" s="99"/>
      <c r="AJ467" s="99"/>
      <c r="AK467" s="99"/>
      <c r="AL467" s="99"/>
      <c r="AN467" s="99"/>
      <c r="AO467" s="99"/>
      <c r="AQ467" s="99"/>
      <c r="AR467" s="99"/>
      <c r="AT467" s="99"/>
      <c r="AU467" s="99"/>
      <c r="AY467" s="99"/>
      <c r="BB467" s="99"/>
      <c r="BC467" s="99"/>
    </row>
    <row r="468" spans="6:55" x14ac:dyDescent="0.25">
      <c r="F468" s="99"/>
      <c r="G468" s="99"/>
      <c r="H468" s="99"/>
      <c r="I468" s="99"/>
      <c r="J468" s="99"/>
      <c r="K468" s="99"/>
      <c r="L468" s="99"/>
      <c r="AF468" s="99"/>
      <c r="AG468" s="99"/>
      <c r="AH468" s="99"/>
      <c r="AJ468" s="99"/>
      <c r="AK468" s="99"/>
      <c r="AL468" s="99"/>
      <c r="AN468" s="99"/>
      <c r="AO468" s="99"/>
      <c r="AQ468" s="99"/>
      <c r="AR468" s="99"/>
      <c r="AT468" s="99"/>
      <c r="AU468" s="99"/>
      <c r="AY468" s="99"/>
      <c r="BB468" s="99"/>
      <c r="BC468" s="99"/>
    </row>
    <row r="469" spans="6:55" x14ac:dyDescent="0.25">
      <c r="F469" s="99"/>
      <c r="G469" s="99"/>
      <c r="H469" s="99"/>
      <c r="I469" s="99"/>
      <c r="J469" s="99"/>
      <c r="K469" s="99"/>
      <c r="L469" s="99"/>
      <c r="AF469" s="99"/>
      <c r="AG469" s="99"/>
      <c r="AH469" s="99"/>
      <c r="AJ469" s="99"/>
      <c r="AK469" s="99"/>
      <c r="AL469" s="99"/>
      <c r="AN469" s="99"/>
      <c r="AO469" s="99"/>
      <c r="AQ469" s="99"/>
      <c r="AR469" s="99"/>
      <c r="AT469" s="99"/>
      <c r="AU469" s="99"/>
      <c r="AY469" s="99"/>
      <c r="BB469" s="99"/>
      <c r="BC469" s="99"/>
    </row>
    <row r="470" spans="6:55" x14ac:dyDescent="0.25">
      <c r="F470" s="99"/>
      <c r="G470" s="99"/>
      <c r="H470" s="99"/>
      <c r="I470" s="99"/>
      <c r="J470" s="99"/>
      <c r="K470" s="99"/>
      <c r="L470" s="99"/>
      <c r="AF470" s="99"/>
      <c r="AG470" s="99"/>
      <c r="AH470" s="99"/>
      <c r="AJ470" s="99"/>
      <c r="AK470" s="99"/>
      <c r="AL470" s="99"/>
      <c r="AN470" s="99"/>
      <c r="AO470" s="99"/>
      <c r="AQ470" s="99"/>
      <c r="AR470" s="99"/>
      <c r="AT470" s="99"/>
      <c r="AU470" s="99"/>
      <c r="AY470" s="99"/>
      <c r="BB470" s="99"/>
      <c r="BC470" s="99"/>
    </row>
    <row r="471" spans="6:55" x14ac:dyDescent="0.25">
      <c r="F471" s="99"/>
      <c r="G471" s="99"/>
      <c r="H471" s="99"/>
      <c r="I471" s="99"/>
      <c r="J471" s="99"/>
      <c r="K471" s="99"/>
      <c r="L471" s="99"/>
      <c r="AF471" s="99"/>
      <c r="AG471" s="99"/>
      <c r="AH471" s="99"/>
      <c r="AJ471" s="99"/>
      <c r="AK471" s="99"/>
      <c r="AL471" s="99"/>
      <c r="AN471" s="99"/>
      <c r="AO471" s="99"/>
      <c r="AQ471" s="99"/>
      <c r="AR471" s="99"/>
      <c r="AT471" s="99"/>
      <c r="AU471" s="99"/>
      <c r="AY471" s="99"/>
      <c r="BB471" s="99"/>
      <c r="BC471" s="99"/>
    </row>
    <row r="472" spans="6:55" x14ac:dyDescent="0.25">
      <c r="F472" s="99"/>
      <c r="G472" s="99"/>
      <c r="H472" s="99"/>
      <c r="I472" s="99"/>
      <c r="J472" s="99"/>
      <c r="K472" s="99"/>
      <c r="L472" s="99"/>
      <c r="AF472" s="99"/>
      <c r="AG472" s="99"/>
      <c r="AH472" s="99"/>
      <c r="AJ472" s="99"/>
      <c r="AK472" s="99"/>
      <c r="AL472" s="99"/>
      <c r="AN472" s="99"/>
      <c r="AO472" s="99"/>
      <c r="AQ472" s="99"/>
      <c r="AR472" s="99"/>
      <c r="AT472" s="99"/>
      <c r="AU472" s="99"/>
      <c r="AY472" s="99"/>
      <c r="BB472" s="99"/>
      <c r="BC472" s="99"/>
    </row>
    <row r="473" spans="6:55" x14ac:dyDescent="0.25">
      <c r="F473" s="99"/>
      <c r="G473" s="99"/>
      <c r="H473" s="99"/>
      <c r="I473" s="99"/>
      <c r="J473" s="99"/>
      <c r="K473" s="99"/>
      <c r="L473" s="99"/>
      <c r="AF473" s="99"/>
      <c r="AG473" s="99"/>
      <c r="AH473" s="99"/>
      <c r="AJ473" s="99"/>
      <c r="AK473" s="99"/>
      <c r="AL473" s="99"/>
      <c r="AN473" s="99"/>
      <c r="AO473" s="99"/>
      <c r="AQ473" s="99"/>
      <c r="AR473" s="99"/>
      <c r="AT473" s="99"/>
      <c r="AU473" s="99"/>
      <c r="AY473" s="99"/>
      <c r="BB473" s="99"/>
      <c r="BC473" s="99"/>
    </row>
    <row r="474" spans="6:55" x14ac:dyDescent="0.25">
      <c r="F474" s="99"/>
      <c r="G474" s="99"/>
      <c r="H474" s="99"/>
      <c r="I474" s="99"/>
      <c r="J474" s="99"/>
      <c r="K474" s="99"/>
      <c r="L474" s="99"/>
      <c r="AF474" s="99"/>
      <c r="AG474" s="99"/>
      <c r="AH474" s="99"/>
      <c r="AJ474" s="99"/>
      <c r="AK474" s="99"/>
      <c r="AL474" s="99"/>
      <c r="AN474" s="99"/>
      <c r="AO474" s="99"/>
      <c r="AQ474" s="99"/>
      <c r="AR474" s="99"/>
      <c r="AT474" s="99"/>
      <c r="AU474" s="99"/>
      <c r="AY474" s="99"/>
      <c r="BB474" s="99"/>
      <c r="BC474" s="99"/>
    </row>
    <row r="475" spans="6:55" x14ac:dyDescent="0.25">
      <c r="F475" s="99"/>
      <c r="G475" s="99"/>
      <c r="H475" s="99"/>
      <c r="I475" s="99"/>
      <c r="J475" s="99"/>
      <c r="K475" s="99"/>
      <c r="L475" s="99"/>
      <c r="AF475" s="99"/>
      <c r="AG475" s="99"/>
      <c r="AH475" s="99"/>
      <c r="AJ475" s="99"/>
      <c r="AK475" s="99"/>
      <c r="AL475" s="99"/>
      <c r="AN475" s="99"/>
      <c r="AO475" s="99"/>
      <c r="AQ475" s="99"/>
      <c r="AR475" s="99"/>
      <c r="AT475" s="99"/>
      <c r="AU475" s="99"/>
      <c r="AY475" s="99"/>
      <c r="BB475" s="99"/>
      <c r="BC475" s="99"/>
    </row>
    <row r="476" spans="6:55" x14ac:dyDescent="0.25">
      <c r="F476" s="99"/>
      <c r="G476" s="99"/>
      <c r="H476" s="99"/>
      <c r="I476" s="99"/>
      <c r="J476" s="99"/>
      <c r="K476" s="99"/>
      <c r="L476" s="99"/>
      <c r="AF476" s="99"/>
      <c r="AG476" s="99"/>
      <c r="AH476" s="99"/>
      <c r="AJ476" s="99"/>
      <c r="AK476" s="99"/>
      <c r="AL476" s="99"/>
      <c r="AN476" s="99"/>
      <c r="AO476" s="99"/>
      <c r="AQ476" s="99"/>
      <c r="AR476" s="99"/>
      <c r="AT476" s="99"/>
      <c r="AU476" s="99"/>
      <c r="AY476" s="99"/>
      <c r="BB476" s="99"/>
      <c r="BC476" s="99"/>
    </row>
    <row r="477" spans="6:55" x14ac:dyDescent="0.25">
      <c r="F477" s="99"/>
      <c r="G477" s="99"/>
      <c r="H477" s="99"/>
      <c r="I477" s="99"/>
      <c r="J477" s="99"/>
      <c r="K477" s="99"/>
      <c r="L477" s="99"/>
      <c r="AF477" s="99"/>
      <c r="AG477" s="99"/>
      <c r="AH477" s="99"/>
      <c r="AJ477" s="99"/>
      <c r="AK477" s="99"/>
      <c r="AL477" s="99"/>
      <c r="AN477" s="99"/>
      <c r="AO477" s="99"/>
      <c r="AQ477" s="99"/>
      <c r="AR477" s="99"/>
      <c r="AT477" s="99"/>
      <c r="AU477" s="99"/>
      <c r="AY477" s="99"/>
      <c r="BB477" s="99"/>
      <c r="BC477" s="99"/>
    </row>
    <row r="478" spans="6:55" x14ac:dyDescent="0.25">
      <c r="F478" s="99"/>
      <c r="G478" s="99"/>
      <c r="H478" s="99"/>
      <c r="I478" s="99"/>
      <c r="J478" s="99"/>
      <c r="K478" s="99"/>
      <c r="L478" s="99"/>
      <c r="AF478" s="99"/>
      <c r="AG478" s="99"/>
      <c r="AH478" s="99"/>
      <c r="AJ478" s="99"/>
      <c r="AK478" s="99"/>
      <c r="AL478" s="99"/>
      <c r="AN478" s="99"/>
      <c r="AO478" s="99"/>
      <c r="AQ478" s="99"/>
      <c r="AR478" s="99"/>
      <c r="AT478" s="99"/>
      <c r="AU478" s="99"/>
      <c r="AY478" s="99"/>
      <c r="BB478" s="99"/>
      <c r="BC478" s="99"/>
    </row>
    <row r="479" spans="6:55" x14ac:dyDescent="0.25">
      <c r="F479" s="99"/>
      <c r="G479" s="99"/>
      <c r="H479" s="99"/>
      <c r="I479" s="99"/>
      <c r="J479" s="99"/>
      <c r="K479" s="99"/>
      <c r="L479" s="99"/>
      <c r="AF479" s="99"/>
      <c r="AG479" s="99"/>
      <c r="AH479" s="99"/>
      <c r="AJ479" s="99"/>
      <c r="AK479" s="99"/>
      <c r="AL479" s="99"/>
      <c r="AN479" s="99"/>
      <c r="AO479" s="99"/>
      <c r="AQ479" s="99"/>
      <c r="AR479" s="99"/>
      <c r="AT479" s="99"/>
      <c r="AU479" s="99"/>
      <c r="AY479" s="99"/>
      <c r="BB479" s="99"/>
      <c r="BC479" s="99"/>
    </row>
    <row r="480" spans="6:55" x14ac:dyDescent="0.25">
      <c r="F480" s="99"/>
      <c r="G480" s="99"/>
      <c r="H480" s="99"/>
      <c r="I480" s="99"/>
      <c r="J480" s="99"/>
      <c r="K480" s="99"/>
      <c r="L480" s="99"/>
      <c r="AF480" s="99"/>
      <c r="AG480" s="99"/>
      <c r="AH480" s="99"/>
      <c r="AJ480" s="99"/>
      <c r="AK480" s="99"/>
      <c r="AL480" s="99"/>
      <c r="AN480" s="99"/>
      <c r="AO480" s="99"/>
      <c r="AQ480" s="99"/>
      <c r="AR480" s="99"/>
      <c r="AT480" s="99"/>
      <c r="AU480" s="99"/>
      <c r="AY480" s="99"/>
      <c r="BB480" s="99"/>
      <c r="BC480" s="99"/>
    </row>
    <row r="481" spans="6:55" x14ac:dyDescent="0.25">
      <c r="F481" s="99"/>
      <c r="G481" s="99"/>
      <c r="H481" s="99"/>
      <c r="I481" s="99"/>
      <c r="J481" s="99"/>
      <c r="K481" s="99"/>
      <c r="L481" s="99"/>
      <c r="AF481" s="99"/>
      <c r="AG481" s="99"/>
      <c r="AH481" s="99"/>
      <c r="AJ481" s="99"/>
      <c r="AK481" s="99"/>
      <c r="AL481" s="99"/>
      <c r="AN481" s="99"/>
      <c r="AO481" s="99"/>
      <c r="AQ481" s="99"/>
      <c r="AR481" s="99"/>
      <c r="AT481" s="99"/>
      <c r="AU481" s="99"/>
      <c r="AY481" s="99"/>
      <c r="BB481" s="99"/>
      <c r="BC481" s="99"/>
    </row>
    <row r="482" spans="6:55" x14ac:dyDescent="0.25">
      <c r="F482" s="99"/>
      <c r="G482" s="99"/>
      <c r="H482" s="99"/>
      <c r="I482" s="99"/>
      <c r="J482" s="99"/>
      <c r="K482" s="99"/>
      <c r="L482" s="99"/>
      <c r="AF482" s="99"/>
      <c r="AG482" s="99"/>
      <c r="AH482" s="99"/>
      <c r="AJ482" s="99"/>
      <c r="AK482" s="99"/>
      <c r="AL482" s="99"/>
      <c r="AN482" s="99"/>
      <c r="AO482" s="99"/>
      <c r="AQ482" s="99"/>
      <c r="AR482" s="99"/>
      <c r="AT482" s="99"/>
      <c r="AU482" s="99"/>
      <c r="AY482" s="99"/>
      <c r="BB482" s="99"/>
      <c r="BC482" s="99"/>
    </row>
    <row r="483" spans="6:55" x14ac:dyDescent="0.25">
      <c r="F483" s="99"/>
      <c r="G483" s="99"/>
      <c r="H483" s="99"/>
      <c r="I483" s="99"/>
      <c r="J483" s="99"/>
      <c r="K483" s="99"/>
      <c r="L483" s="99"/>
      <c r="AF483" s="99"/>
      <c r="AG483" s="99"/>
      <c r="AH483" s="99"/>
      <c r="AJ483" s="99"/>
      <c r="AK483" s="99"/>
      <c r="AL483" s="99"/>
      <c r="AN483" s="99"/>
      <c r="AO483" s="99"/>
      <c r="AQ483" s="99"/>
      <c r="AR483" s="99"/>
      <c r="AT483" s="99"/>
      <c r="AU483" s="99"/>
      <c r="AY483" s="99"/>
      <c r="BB483" s="99"/>
      <c r="BC483" s="99"/>
    </row>
    <row r="484" spans="6:55" x14ac:dyDescent="0.25">
      <c r="F484" s="99"/>
      <c r="G484" s="99"/>
      <c r="H484" s="99"/>
      <c r="I484" s="99"/>
      <c r="J484" s="99"/>
      <c r="K484" s="99"/>
      <c r="L484" s="99"/>
      <c r="AF484" s="99"/>
      <c r="AG484" s="99"/>
      <c r="AH484" s="99"/>
      <c r="AJ484" s="99"/>
      <c r="AK484" s="99"/>
      <c r="AL484" s="99"/>
      <c r="AN484" s="99"/>
      <c r="AO484" s="99"/>
      <c r="AQ484" s="99"/>
      <c r="AR484" s="99"/>
      <c r="AT484" s="99"/>
      <c r="AU484" s="99"/>
      <c r="AY484" s="99"/>
      <c r="BB484" s="99"/>
      <c r="BC484" s="99"/>
    </row>
    <row r="485" spans="6:55" x14ac:dyDescent="0.25">
      <c r="F485" s="99"/>
      <c r="G485" s="99"/>
      <c r="H485" s="99"/>
      <c r="I485" s="99"/>
      <c r="J485" s="99"/>
      <c r="K485" s="99"/>
      <c r="L485" s="99"/>
      <c r="AF485" s="99"/>
      <c r="AG485" s="99"/>
      <c r="AH485" s="99"/>
      <c r="AJ485" s="99"/>
      <c r="AK485" s="99"/>
      <c r="AL485" s="99"/>
      <c r="AN485" s="99"/>
      <c r="AO485" s="99"/>
      <c r="AQ485" s="99"/>
      <c r="AR485" s="99"/>
      <c r="AT485" s="99"/>
      <c r="AU485" s="99"/>
      <c r="AY485" s="99"/>
      <c r="BB485" s="99"/>
      <c r="BC485" s="99"/>
    </row>
    <row r="486" spans="6:55" x14ac:dyDescent="0.25">
      <c r="F486" s="99"/>
      <c r="G486" s="99"/>
      <c r="H486" s="99"/>
      <c r="I486" s="99"/>
      <c r="J486" s="99"/>
      <c r="K486" s="99"/>
      <c r="L486" s="99"/>
      <c r="AF486" s="99"/>
      <c r="AG486" s="99"/>
      <c r="AH486" s="99"/>
      <c r="AJ486" s="99"/>
      <c r="AK486" s="99"/>
      <c r="AL486" s="99"/>
      <c r="AN486" s="99"/>
      <c r="AO486" s="99"/>
      <c r="AQ486" s="99"/>
      <c r="AR486" s="99"/>
      <c r="AT486" s="99"/>
      <c r="AU486" s="99"/>
      <c r="AY486" s="99"/>
      <c r="BB486" s="99"/>
      <c r="BC486" s="99"/>
    </row>
    <row r="487" spans="6:55" x14ac:dyDescent="0.25">
      <c r="F487" s="99"/>
      <c r="G487" s="99"/>
      <c r="H487" s="99"/>
      <c r="I487" s="99"/>
      <c r="J487" s="99"/>
      <c r="K487" s="99"/>
      <c r="L487" s="99"/>
      <c r="AF487" s="99"/>
      <c r="AG487" s="99"/>
      <c r="AH487" s="99"/>
      <c r="AJ487" s="99"/>
      <c r="AK487" s="99"/>
      <c r="AL487" s="99"/>
      <c r="AN487" s="99"/>
      <c r="AO487" s="99"/>
      <c r="AQ487" s="99"/>
      <c r="AR487" s="99"/>
      <c r="AT487" s="99"/>
      <c r="AU487" s="99"/>
      <c r="AY487" s="99"/>
      <c r="BB487" s="99"/>
      <c r="BC487" s="99"/>
    </row>
    <row r="488" spans="6:55" x14ac:dyDescent="0.25">
      <c r="F488" s="99"/>
      <c r="G488" s="99"/>
      <c r="H488" s="99"/>
      <c r="I488" s="99"/>
      <c r="J488" s="99"/>
      <c r="K488" s="99"/>
      <c r="L488" s="99"/>
      <c r="AF488" s="99"/>
      <c r="AG488" s="99"/>
      <c r="AH488" s="99"/>
      <c r="AJ488" s="99"/>
      <c r="AK488" s="99"/>
      <c r="AL488" s="99"/>
      <c r="AN488" s="99"/>
      <c r="AO488" s="99"/>
      <c r="AQ488" s="99"/>
      <c r="AR488" s="99"/>
      <c r="AT488" s="99"/>
      <c r="AU488" s="99"/>
      <c r="AY488" s="99"/>
      <c r="BB488" s="99"/>
      <c r="BC488" s="99"/>
    </row>
    <row r="489" spans="6:55" x14ac:dyDescent="0.25">
      <c r="F489" s="99"/>
      <c r="G489" s="99"/>
      <c r="H489" s="99"/>
      <c r="I489" s="99"/>
      <c r="J489" s="99"/>
      <c r="K489" s="99"/>
      <c r="L489" s="99"/>
      <c r="AF489" s="99"/>
      <c r="AG489" s="99"/>
      <c r="AH489" s="99"/>
      <c r="AJ489" s="99"/>
      <c r="AK489" s="99"/>
      <c r="AL489" s="99"/>
      <c r="AN489" s="99"/>
      <c r="AO489" s="99"/>
      <c r="AQ489" s="99"/>
      <c r="AR489" s="99"/>
      <c r="AT489" s="99"/>
      <c r="AU489" s="99"/>
      <c r="AY489" s="99"/>
      <c r="BB489" s="99"/>
      <c r="BC489" s="99"/>
    </row>
    <row r="490" spans="6:55" x14ac:dyDescent="0.25">
      <c r="F490" s="99"/>
      <c r="G490" s="99"/>
      <c r="H490" s="99"/>
      <c r="I490" s="99"/>
      <c r="J490" s="99"/>
      <c r="K490" s="99"/>
      <c r="L490" s="99"/>
      <c r="AF490" s="99"/>
      <c r="AG490" s="99"/>
      <c r="AH490" s="99"/>
      <c r="AJ490" s="99"/>
      <c r="AK490" s="99"/>
      <c r="AL490" s="99"/>
      <c r="AN490" s="99"/>
      <c r="AO490" s="99"/>
      <c r="AQ490" s="99"/>
      <c r="AR490" s="99"/>
      <c r="AT490" s="99"/>
      <c r="AU490" s="99"/>
      <c r="AY490" s="99"/>
      <c r="BB490" s="99"/>
      <c r="BC490" s="99"/>
    </row>
    <row r="491" spans="6:55" x14ac:dyDescent="0.25">
      <c r="F491" s="99"/>
      <c r="G491" s="99"/>
      <c r="H491" s="99"/>
      <c r="I491" s="99"/>
      <c r="J491" s="99"/>
      <c r="K491" s="99"/>
      <c r="L491" s="99"/>
      <c r="AF491" s="99"/>
      <c r="AG491" s="99"/>
      <c r="AH491" s="99"/>
      <c r="AJ491" s="99"/>
      <c r="AK491" s="99"/>
      <c r="AL491" s="99"/>
      <c r="AN491" s="99"/>
      <c r="AO491" s="99"/>
      <c r="AQ491" s="99"/>
      <c r="AR491" s="99"/>
      <c r="AT491" s="99"/>
      <c r="AU491" s="99"/>
      <c r="AY491" s="99"/>
      <c r="BB491" s="99"/>
      <c r="BC491" s="99"/>
    </row>
    <row r="492" spans="6:55" x14ac:dyDescent="0.25">
      <c r="F492" s="99"/>
      <c r="G492" s="99"/>
      <c r="H492" s="99"/>
      <c r="I492" s="99"/>
      <c r="J492" s="99"/>
      <c r="K492" s="99"/>
      <c r="L492" s="99"/>
      <c r="AF492" s="99"/>
      <c r="AG492" s="99"/>
      <c r="AH492" s="99"/>
      <c r="AJ492" s="99"/>
      <c r="AK492" s="99"/>
      <c r="AL492" s="99"/>
      <c r="AN492" s="99"/>
      <c r="AO492" s="99"/>
      <c r="AQ492" s="99"/>
      <c r="AR492" s="99"/>
      <c r="AT492" s="99"/>
      <c r="AU492" s="99"/>
      <c r="AY492" s="99"/>
      <c r="BB492" s="99"/>
      <c r="BC492" s="99"/>
    </row>
    <row r="493" spans="6:55" x14ac:dyDescent="0.25">
      <c r="F493" s="99"/>
      <c r="G493" s="99"/>
      <c r="H493" s="99"/>
      <c r="I493" s="99"/>
      <c r="J493" s="99"/>
      <c r="K493" s="99"/>
      <c r="L493" s="99"/>
      <c r="AF493" s="99"/>
      <c r="AG493" s="99"/>
      <c r="AH493" s="99"/>
      <c r="AJ493" s="99"/>
      <c r="AK493" s="99"/>
      <c r="AL493" s="99"/>
      <c r="AN493" s="99"/>
      <c r="AO493" s="99"/>
      <c r="AQ493" s="99"/>
      <c r="AR493" s="99"/>
      <c r="AT493" s="99"/>
      <c r="AU493" s="99"/>
      <c r="AY493" s="99"/>
      <c r="BB493" s="99"/>
      <c r="BC493" s="99"/>
    </row>
    <row r="494" spans="6:55" x14ac:dyDescent="0.25">
      <c r="F494" s="99"/>
      <c r="G494" s="99"/>
      <c r="H494" s="99"/>
      <c r="I494" s="99"/>
      <c r="J494" s="99"/>
      <c r="K494" s="99"/>
      <c r="L494" s="99"/>
      <c r="AF494" s="99"/>
      <c r="AG494" s="99"/>
      <c r="AH494" s="99"/>
      <c r="AJ494" s="99"/>
      <c r="AK494" s="99"/>
      <c r="AL494" s="99"/>
      <c r="AN494" s="99"/>
      <c r="AO494" s="99"/>
      <c r="AQ494" s="99"/>
      <c r="AR494" s="99"/>
      <c r="AT494" s="99"/>
      <c r="AU494" s="99"/>
      <c r="AY494" s="99"/>
      <c r="BB494" s="99"/>
      <c r="BC494" s="99"/>
    </row>
    <row r="495" spans="6:55" x14ac:dyDescent="0.25">
      <c r="F495" s="99"/>
      <c r="G495" s="99"/>
      <c r="H495" s="99"/>
      <c r="I495" s="99"/>
      <c r="J495" s="99"/>
      <c r="K495" s="99"/>
      <c r="L495" s="99"/>
      <c r="AF495" s="99"/>
      <c r="AG495" s="99"/>
      <c r="AH495" s="99"/>
      <c r="AJ495" s="99"/>
      <c r="AK495" s="99"/>
      <c r="AL495" s="99"/>
      <c r="AN495" s="99"/>
      <c r="AO495" s="99"/>
      <c r="AQ495" s="99"/>
      <c r="AR495" s="99"/>
      <c r="AT495" s="99"/>
      <c r="AU495" s="99"/>
      <c r="AY495" s="99"/>
      <c r="BB495" s="99"/>
      <c r="BC495" s="99"/>
    </row>
    <row r="496" spans="6:55" x14ac:dyDescent="0.25">
      <c r="F496" s="99"/>
      <c r="G496" s="99"/>
      <c r="H496" s="99"/>
      <c r="I496" s="99"/>
      <c r="J496" s="99"/>
      <c r="K496" s="99"/>
      <c r="L496" s="99"/>
      <c r="AF496" s="99"/>
      <c r="AG496" s="99"/>
      <c r="AH496" s="99"/>
      <c r="AJ496" s="99"/>
      <c r="AK496" s="99"/>
      <c r="AL496" s="99"/>
      <c r="AN496" s="99"/>
      <c r="AO496" s="99"/>
      <c r="AQ496" s="99"/>
      <c r="AR496" s="99"/>
      <c r="AT496" s="99"/>
      <c r="AU496" s="99"/>
      <c r="AY496" s="99"/>
      <c r="BB496" s="99"/>
      <c r="BC496" s="99"/>
    </row>
    <row r="497" spans="6:55" x14ac:dyDescent="0.25">
      <c r="F497" s="99"/>
      <c r="G497" s="99"/>
      <c r="H497" s="99"/>
      <c r="I497" s="99"/>
      <c r="J497" s="99"/>
      <c r="K497" s="99"/>
      <c r="L497" s="99"/>
      <c r="AF497" s="99"/>
      <c r="AG497" s="99"/>
      <c r="AH497" s="99"/>
      <c r="AJ497" s="99"/>
      <c r="AK497" s="99"/>
      <c r="AL497" s="99"/>
      <c r="AN497" s="99"/>
      <c r="AO497" s="99"/>
      <c r="AQ497" s="99"/>
      <c r="AR497" s="99"/>
      <c r="AT497" s="99"/>
      <c r="AU497" s="99"/>
      <c r="AY497" s="99"/>
      <c r="BB497" s="99"/>
      <c r="BC497" s="99"/>
    </row>
    <row r="498" spans="6:55" x14ac:dyDescent="0.25">
      <c r="F498" s="99"/>
      <c r="G498" s="99"/>
      <c r="H498" s="99"/>
      <c r="I498" s="99"/>
      <c r="J498" s="99"/>
      <c r="K498" s="99"/>
      <c r="L498" s="99"/>
      <c r="AF498" s="99"/>
      <c r="AG498" s="99"/>
      <c r="AH498" s="99"/>
      <c r="AJ498" s="99"/>
      <c r="AK498" s="99"/>
      <c r="AL498" s="99"/>
      <c r="AN498" s="99"/>
      <c r="AO498" s="99"/>
      <c r="AQ498" s="99"/>
      <c r="AR498" s="99"/>
      <c r="AT498" s="99"/>
      <c r="AU498" s="99"/>
      <c r="AY498" s="99"/>
      <c r="BB498" s="99"/>
      <c r="BC498" s="99"/>
    </row>
    <row r="499" spans="6:55" x14ac:dyDescent="0.25">
      <c r="F499" s="99"/>
      <c r="G499" s="99"/>
      <c r="H499" s="99"/>
      <c r="I499" s="99"/>
      <c r="J499" s="99"/>
      <c r="K499" s="99"/>
      <c r="L499" s="99"/>
      <c r="AF499" s="99"/>
      <c r="AG499" s="99"/>
      <c r="AH499" s="99"/>
      <c r="AJ499" s="99"/>
      <c r="AK499" s="99"/>
      <c r="AL499" s="99"/>
      <c r="AN499" s="99"/>
      <c r="AO499" s="99"/>
      <c r="AQ499" s="99"/>
      <c r="AR499" s="99"/>
      <c r="AT499" s="99"/>
      <c r="AU499" s="99"/>
      <c r="AY499" s="99"/>
      <c r="BB499" s="99"/>
      <c r="BC499" s="99"/>
    </row>
    <row r="500" spans="6:55" x14ac:dyDescent="0.25">
      <c r="F500" s="99"/>
      <c r="G500" s="99"/>
      <c r="H500" s="99"/>
      <c r="I500" s="99"/>
      <c r="J500" s="99"/>
      <c r="K500" s="99"/>
      <c r="L500" s="99"/>
      <c r="AF500" s="99"/>
      <c r="AG500" s="99"/>
      <c r="AH500" s="99"/>
      <c r="AJ500" s="99"/>
      <c r="AK500" s="99"/>
      <c r="AL500" s="99"/>
      <c r="AN500" s="99"/>
      <c r="AO500" s="99"/>
      <c r="AQ500" s="99"/>
      <c r="AR500" s="99"/>
      <c r="AT500" s="99"/>
      <c r="AU500" s="99"/>
      <c r="AY500" s="99"/>
      <c r="BB500" s="99"/>
      <c r="BC500" s="99"/>
    </row>
    <row r="501" spans="6:55" x14ac:dyDescent="0.25">
      <c r="F501" s="99"/>
      <c r="G501" s="99"/>
      <c r="H501" s="99"/>
      <c r="I501" s="99"/>
      <c r="J501" s="99"/>
      <c r="K501" s="99"/>
      <c r="L501" s="99"/>
      <c r="AF501" s="99"/>
      <c r="AG501" s="99"/>
      <c r="AH501" s="99"/>
      <c r="AJ501" s="99"/>
      <c r="AK501" s="99"/>
      <c r="AL501" s="99"/>
      <c r="AN501" s="99"/>
      <c r="AO501" s="99"/>
      <c r="AQ501" s="99"/>
      <c r="AR501" s="99"/>
      <c r="AT501" s="99"/>
      <c r="AU501" s="99"/>
      <c r="AY501" s="99"/>
      <c r="BB501" s="99"/>
      <c r="BC501" s="99"/>
    </row>
    <row r="502" spans="6:55" x14ac:dyDescent="0.25">
      <c r="F502" s="99"/>
      <c r="G502" s="99"/>
      <c r="H502" s="99"/>
      <c r="I502" s="99"/>
      <c r="J502" s="99"/>
      <c r="K502" s="99"/>
      <c r="L502" s="99"/>
      <c r="AF502" s="99"/>
      <c r="AG502" s="99"/>
      <c r="AH502" s="99"/>
      <c r="AJ502" s="99"/>
      <c r="AK502" s="99"/>
      <c r="AL502" s="99"/>
      <c r="AN502" s="99"/>
      <c r="AO502" s="99"/>
      <c r="AQ502" s="99"/>
      <c r="AR502" s="99"/>
      <c r="AT502" s="99"/>
      <c r="AU502" s="99"/>
      <c r="AY502" s="99"/>
      <c r="BB502" s="99"/>
      <c r="BC502" s="99"/>
    </row>
    <row r="503" spans="6:55" x14ac:dyDescent="0.25">
      <c r="F503" s="99"/>
      <c r="G503" s="99"/>
      <c r="H503" s="99"/>
      <c r="I503" s="99"/>
      <c r="J503" s="99"/>
      <c r="K503" s="99"/>
      <c r="L503" s="99"/>
      <c r="AF503" s="99"/>
      <c r="AG503" s="99"/>
      <c r="AH503" s="99"/>
      <c r="AJ503" s="99"/>
      <c r="AK503" s="99"/>
      <c r="AL503" s="99"/>
      <c r="AN503" s="99"/>
      <c r="AO503" s="99"/>
      <c r="AQ503" s="99"/>
      <c r="AR503" s="99"/>
      <c r="AT503" s="99"/>
      <c r="AU503" s="99"/>
      <c r="AY503" s="99"/>
      <c r="BB503" s="99"/>
      <c r="BC503" s="99"/>
    </row>
    <row r="504" spans="6:55" x14ac:dyDescent="0.25">
      <c r="F504" s="99"/>
      <c r="G504" s="99"/>
      <c r="H504" s="99"/>
      <c r="I504" s="99"/>
      <c r="J504" s="99"/>
      <c r="K504" s="99"/>
      <c r="L504" s="99"/>
      <c r="AF504" s="99"/>
      <c r="AG504" s="99"/>
      <c r="AH504" s="99"/>
      <c r="AJ504" s="99"/>
      <c r="AK504" s="99"/>
      <c r="AL504" s="99"/>
      <c r="AN504" s="99"/>
      <c r="AO504" s="99"/>
      <c r="AQ504" s="99"/>
      <c r="AR504" s="99"/>
      <c r="AT504" s="99"/>
      <c r="AU504" s="99"/>
      <c r="AY504" s="99"/>
      <c r="BB504" s="99"/>
      <c r="BC504" s="99"/>
    </row>
    <row r="505" spans="6:55" x14ac:dyDescent="0.25">
      <c r="F505" s="99"/>
      <c r="G505" s="99"/>
      <c r="H505" s="99"/>
      <c r="I505" s="99"/>
      <c r="J505" s="99"/>
      <c r="K505" s="99"/>
      <c r="L505" s="99"/>
      <c r="AF505" s="99"/>
      <c r="AG505" s="99"/>
      <c r="AH505" s="99"/>
      <c r="AJ505" s="99"/>
      <c r="AK505" s="99"/>
      <c r="AL505" s="99"/>
      <c r="AN505" s="99"/>
      <c r="AO505" s="99"/>
      <c r="AQ505" s="99"/>
      <c r="AR505" s="99"/>
      <c r="AT505" s="99"/>
      <c r="AU505" s="99"/>
      <c r="AY505" s="99"/>
      <c r="BB505" s="99"/>
      <c r="BC505" s="99"/>
    </row>
    <row r="506" spans="6:55" x14ac:dyDescent="0.25">
      <c r="F506" s="99"/>
      <c r="G506" s="99"/>
      <c r="H506" s="99"/>
      <c r="I506" s="99"/>
      <c r="J506" s="99"/>
      <c r="K506" s="99"/>
      <c r="L506" s="99"/>
      <c r="AF506" s="99"/>
      <c r="AG506" s="99"/>
      <c r="AH506" s="99"/>
      <c r="AJ506" s="99"/>
      <c r="AK506" s="99"/>
      <c r="AL506" s="99"/>
      <c r="AN506" s="99"/>
      <c r="AO506" s="99"/>
      <c r="AQ506" s="99"/>
      <c r="AR506" s="99"/>
      <c r="AT506" s="99"/>
      <c r="AU506" s="99"/>
      <c r="AY506" s="99"/>
      <c r="BB506" s="99"/>
      <c r="BC506" s="99"/>
    </row>
    <row r="507" spans="6:55" x14ac:dyDescent="0.25">
      <c r="F507" s="99"/>
      <c r="G507" s="99"/>
      <c r="H507" s="99"/>
      <c r="I507" s="99"/>
      <c r="J507" s="99"/>
      <c r="K507" s="99"/>
      <c r="L507" s="99"/>
      <c r="AF507" s="99"/>
      <c r="AG507" s="99"/>
      <c r="AH507" s="99"/>
      <c r="AJ507" s="99"/>
      <c r="AK507" s="99"/>
      <c r="AL507" s="99"/>
      <c r="AN507" s="99"/>
      <c r="AO507" s="99"/>
      <c r="AQ507" s="99"/>
      <c r="AR507" s="99"/>
      <c r="AT507" s="99"/>
      <c r="AU507" s="99"/>
      <c r="AY507" s="99"/>
      <c r="BB507" s="99"/>
      <c r="BC507" s="99"/>
    </row>
    <row r="508" spans="6:55" x14ac:dyDescent="0.25">
      <c r="F508" s="99"/>
      <c r="G508" s="99"/>
      <c r="H508" s="99"/>
      <c r="I508" s="99"/>
      <c r="J508" s="99"/>
      <c r="K508" s="99"/>
      <c r="L508" s="99"/>
      <c r="AF508" s="99"/>
      <c r="AG508" s="99"/>
      <c r="AH508" s="99"/>
      <c r="AJ508" s="99"/>
      <c r="AK508" s="99"/>
      <c r="AL508" s="99"/>
      <c r="AN508" s="99"/>
      <c r="AO508" s="99"/>
      <c r="AQ508" s="99"/>
      <c r="AR508" s="99"/>
      <c r="AT508" s="99"/>
      <c r="AU508" s="99"/>
      <c r="AY508" s="99"/>
      <c r="BB508" s="99"/>
      <c r="BC508" s="99"/>
    </row>
    <row r="509" spans="6:55" x14ac:dyDescent="0.25">
      <c r="F509" s="99"/>
      <c r="G509" s="99"/>
      <c r="H509" s="99"/>
      <c r="I509" s="99"/>
      <c r="J509" s="99"/>
      <c r="K509" s="99"/>
      <c r="L509" s="99"/>
      <c r="AF509" s="99"/>
      <c r="AG509" s="99"/>
      <c r="AH509" s="99"/>
      <c r="AJ509" s="99"/>
      <c r="AK509" s="99"/>
      <c r="AL509" s="99"/>
      <c r="AN509" s="99"/>
      <c r="AO509" s="99"/>
      <c r="AQ509" s="99"/>
      <c r="AR509" s="99"/>
      <c r="AT509" s="99"/>
      <c r="AU509" s="99"/>
      <c r="AY509" s="99"/>
      <c r="BB509" s="99"/>
      <c r="BC509" s="99"/>
    </row>
    <row r="510" spans="6:55" x14ac:dyDescent="0.25">
      <c r="F510" s="99"/>
      <c r="G510" s="99"/>
      <c r="H510" s="99"/>
      <c r="I510" s="99"/>
      <c r="J510" s="99"/>
      <c r="K510" s="99"/>
      <c r="L510" s="99"/>
      <c r="AF510" s="99"/>
      <c r="AG510" s="99"/>
      <c r="AH510" s="99"/>
      <c r="AJ510" s="99"/>
      <c r="AK510" s="99"/>
      <c r="AL510" s="99"/>
      <c r="AN510" s="99"/>
      <c r="AO510" s="99"/>
      <c r="AQ510" s="99"/>
      <c r="AR510" s="99"/>
      <c r="AT510" s="99"/>
      <c r="AU510" s="99"/>
      <c r="AY510" s="99"/>
      <c r="BB510" s="99"/>
      <c r="BC510" s="99"/>
    </row>
    <row r="511" spans="6:55" x14ac:dyDescent="0.25">
      <c r="F511" s="99"/>
      <c r="G511" s="99"/>
      <c r="H511" s="99"/>
      <c r="I511" s="99"/>
      <c r="J511" s="99"/>
      <c r="K511" s="99"/>
      <c r="L511" s="99"/>
      <c r="AF511" s="99"/>
      <c r="AG511" s="99"/>
      <c r="AH511" s="99"/>
      <c r="AJ511" s="99"/>
      <c r="AK511" s="99"/>
      <c r="AL511" s="99"/>
      <c r="AN511" s="99"/>
      <c r="AO511" s="99"/>
      <c r="AQ511" s="99"/>
      <c r="AR511" s="99"/>
      <c r="AT511" s="99"/>
      <c r="AU511" s="99"/>
      <c r="AY511" s="99"/>
      <c r="BB511" s="99"/>
      <c r="BC511" s="99"/>
    </row>
    <row r="512" spans="6:55" x14ac:dyDescent="0.25">
      <c r="F512" s="99"/>
      <c r="G512" s="99"/>
      <c r="H512" s="99"/>
      <c r="I512" s="99"/>
      <c r="J512" s="99"/>
      <c r="K512" s="99"/>
      <c r="L512" s="99"/>
      <c r="AF512" s="99"/>
      <c r="AG512" s="99"/>
      <c r="AH512" s="99"/>
      <c r="AJ512" s="99"/>
      <c r="AK512" s="99"/>
      <c r="AL512" s="99"/>
      <c r="AN512" s="99"/>
      <c r="AO512" s="99"/>
      <c r="AQ512" s="99"/>
      <c r="AR512" s="99"/>
      <c r="AT512" s="99"/>
      <c r="AU512" s="99"/>
      <c r="AY512" s="99"/>
      <c r="BB512" s="99"/>
      <c r="BC512" s="99"/>
    </row>
    <row r="513" spans="6:55" x14ac:dyDescent="0.25">
      <c r="F513" s="99"/>
      <c r="G513" s="99"/>
      <c r="H513" s="99"/>
      <c r="I513" s="99"/>
      <c r="J513" s="99"/>
      <c r="K513" s="99"/>
      <c r="L513" s="99"/>
      <c r="AF513" s="99"/>
      <c r="AG513" s="99"/>
      <c r="AH513" s="99"/>
      <c r="AJ513" s="99"/>
      <c r="AK513" s="99"/>
      <c r="AL513" s="99"/>
      <c r="AN513" s="99"/>
      <c r="AO513" s="99"/>
      <c r="AQ513" s="99"/>
      <c r="AR513" s="99"/>
      <c r="AT513" s="99"/>
      <c r="AU513" s="99"/>
      <c r="AY513" s="99"/>
      <c r="BB513" s="99"/>
      <c r="BC513" s="99"/>
    </row>
    <row r="514" spans="6:55" x14ac:dyDescent="0.25">
      <c r="F514" s="99"/>
      <c r="G514" s="99"/>
      <c r="H514" s="99"/>
      <c r="I514" s="99"/>
      <c r="J514" s="99"/>
      <c r="K514" s="99"/>
      <c r="L514" s="99"/>
      <c r="AF514" s="99"/>
      <c r="AG514" s="99"/>
      <c r="AH514" s="99"/>
      <c r="AJ514" s="99"/>
      <c r="AK514" s="99"/>
      <c r="AL514" s="99"/>
      <c r="AN514" s="99"/>
      <c r="AO514" s="99"/>
      <c r="AQ514" s="99"/>
      <c r="AR514" s="99"/>
      <c r="AT514" s="99"/>
      <c r="AU514" s="99"/>
      <c r="AY514" s="99"/>
      <c r="BB514" s="99"/>
      <c r="BC514" s="99"/>
    </row>
    <row r="515" spans="6:55" x14ac:dyDescent="0.25">
      <c r="F515" s="99"/>
      <c r="G515" s="99"/>
      <c r="H515" s="99"/>
      <c r="I515" s="99"/>
      <c r="J515" s="99"/>
      <c r="K515" s="99"/>
      <c r="L515" s="99"/>
      <c r="AF515" s="99"/>
      <c r="AG515" s="99"/>
      <c r="AH515" s="99"/>
      <c r="AJ515" s="99"/>
      <c r="AK515" s="99"/>
      <c r="AL515" s="99"/>
      <c r="AN515" s="99"/>
      <c r="AO515" s="99"/>
      <c r="AQ515" s="99"/>
      <c r="AR515" s="99"/>
      <c r="AT515" s="99"/>
      <c r="AU515" s="99"/>
      <c r="AY515" s="99"/>
      <c r="BB515" s="99"/>
      <c r="BC515" s="99"/>
    </row>
    <row r="516" spans="6:55" x14ac:dyDescent="0.25">
      <c r="F516" s="99"/>
      <c r="G516" s="99"/>
      <c r="H516" s="99"/>
      <c r="I516" s="99"/>
      <c r="J516" s="99"/>
      <c r="K516" s="99"/>
      <c r="L516" s="99"/>
      <c r="AF516" s="99"/>
      <c r="AG516" s="99"/>
      <c r="AH516" s="99"/>
      <c r="AJ516" s="99"/>
      <c r="AK516" s="99"/>
      <c r="AL516" s="99"/>
      <c r="AN516" s="99"/>
      <c r="AO516" s="99"/>
      <c r="AQ516" s="99"/>
      <c r="AR516" s="99"/>
      <c r="AT516" s="99"/>
      <c r="AU516" s="99"/>
      <c r="AY516" s="99"/>
      <c r="BB516" s="99"/>
      <c r="BC516" s="99"/>
    </row>
    <row r="517" spans="6:55" x14ac:dyDescent="0.25">
      <c r="F517" s="99"/>
      <c r="G517" s="99"/>
      <c r="H517" s="99"/>
      <c r="I517" s="99"/>
      <c r="J517" s="99"/>
      <c r="K517" s="99"/>
      <c r="L517" s="99"/>
      <c r="AF517" s="99"/>
      <c r="AG517" s="99"/>
      <c r="AH517" s="99"/>
      <c r="AJ517" s="99"/>
      <c r="AK517" s="99"/>
      <c r="AL517" s="99"/>
      <c r="AN517" s="99"/>
      <c r="AO517" s="99"/>
      <c r="AQ517" s="99"/>
      <c r="AR517" s="99"/>
      <c r="AT517" s="99"/>
      <c r="AU517" s="99"/>
      <c r="AY517" s="99"/>
      <c r="BB517" s="99"/>
      <c r="BC517" s="99"/>
    </row>
    <row r="518" spans="6:55" x14ac:dyDescent="0.25">
      <c r="F518" s="99"/>
      <c r="G518" s="99"/>
      <c r="H518" s="99"/>
      <c r="I518" s="99"/>
      <c r="J518" s="99"/>
      <c r="K518" s="99"/>
      <c r="L518" s="99"/>
      <c r="AF518" s="99"/>
      <c r="AG518" s="99"/>
      <c r="AH518" s="99"/>
      <c r="AJ518" s="99"/>
      <c r="AK518" s="99"/>
      <c r="AL518" s="99"/>
      <c r="AN518" s="99"/>
      <c r="AO518" s="99"/>
      <c r="AQ518" s="99"/>
      <c r="AR518" s="99"/>
      <c r="AT518" s="99"/>
      <c r="AU518" s="99"/>
      <c r="AY518" s="99"/>
      <c r="BB518" s="99"/>
      <c r="BC518" s="99"/>
    </row>
    <row r="519" spans="6:55" x14ac:dyDescent="0.25">
      <c r="F519" s="99"/>
      <c r="G519" s="99"/>
      <c r="H519" s="99"/>
      <c r="I519" s="99"/>
      <c r="J519" s="99"/>
      <c r="K519" s="99"/>
      <c r="L519" s="99"/>
      <c r="AF519" s="99"/>
      <c r="AG519" s="99"/>
      <c r="AH519" s="99"/>
      <c r="AJ519" s="99"/>
      <c r="AK519" s="99"/>
      <c r="AL519" s="99"/>
      <c r="AN519" s="99"/>
      <c r="AO519" s="99"/>
      <c r="AQ519" s="99"/>
      <c r="AR519" s="99"/>
      <c r="AT519" s="99"/>
      <c r="AU519" s="99"/>
      <c r="AY519" s="99"/>
      <c r="BB519" s="99"/>
      <c r="BC519" s="99"/>
    </row>
    <row r="520" spans="6:55" x14ac:dyDescent="0.25">
      <c r="F520" s="99"/>
      <c r="G520" s="99"/>
      <c r="H520" s="99"/>
      <c r="I520" s="99"/>
      <c r="J520" s="99"/>
      <c r="K520" s="99"/>
      <c r="L520" s="99"/>
      <c r="AF520" s="99"/>
      <c r="AG520" s="99"/>
      <c r="AH520" s="99"/>
      <c r="AJ520" s="99"/>
      <c r="AK520" s="99"/>
      <c r="AL520" s="99"/>
      <c r="AN520" s="99"/>
      <c r="AO520" s="99"/>
      <c r="AQ520" s="99"/>
      <c r="AR520" s="99"/>
      <c r="AT520" s="99"/>
      <c r="AU520" s="99"/>
      <c r="AY520" s="99"/>
      <c r="BB520" s="99"/>
      <c r="BC520" s="99"/>
    </row>
    <row r="521" spans="6:55" x14ac:dyDescent="0.25">
      <c r="F521" s="99"/>
      <c r="G521" s="99"/>
      <c r="H521" s="99"/>
      <c r="I521" s="99"/>
      <c r="J521" s="99"/>
      <c r="K521" s="99"/>
      <c r="L521" s="99"/>
      <c r="AF521" s="99"/>
      <c r="AG521" s="99"/>
      <c r="AH521" s="99"/>
      <c r="AJ521" s="99"/>
      <c r="AK521" s="99"/>
      <c r="AL521" s="99"/>
      <c r="AN521" s="99"/>
      <c r="AO521" s="99"/>
      <c r="AQ521" s="99"/>
      <c r="AR521" s="99"/>
      <c r="AT521" s="99"/>
      <c r="AU521" s="99"/>
      <c r="AY521" s="99"/>
      <c r="BB521" s="99"/>
      <c r="BC521" s="99"/>
    </row>
    <row r="522" spans="6:55" x14ac:dyDescent="0.25">
      <c r="F522" s="99"/>
      <c r="G522" s="99"/>
      <c r="H522" s="99"/>
      <c r="I522" s="99"/>
      <c r="J522" s="99"/>
      <c r="K522" s="99"/>
      <c r="L522" s="99"/>
      <c r="AF522" s="99"/>
      <c r="AG522" s="99"/>
      <c r="AH522" s="99"/>
      <c r="AJ522" s="99"/>
      <c r="AK522" s="99"/>
      <c r="AL522" s="99"/>
      <c r="AN522" s="99"/>
      <c r="AO522" s="99"/>
      <c r="AQ522" s="99"/>
      <c r="AR522" s="99"/>
      <c r="AT522" s="99"/>
      <c r="AU522" s="99"/>
      <c r="AY522" s="99"/>
      <c r="BB522" s="99"/>
      <c r="BC522" s="99"/>
    </row>
    <row r="523" spans="6:55" x14ac:dyDescent="0.25">
      <c r="F523" s="99"/>
      <c r="G523" s="99"/>
      <c r="H523" s="99"/>
      <c r="I523" s="99"/>
      <c r="J523" s="99"/>
      <c r="K523" s="99"/>
      <c r="L523" s="99"/>
      <c r="AF523" s="99"/>
      <c r="AG523" s="99"/>
      <c r="AH523" s="99"/>
      <c r="AJ523" s="99"/>
      <c r="AK523" s="99"/>
      <c r="AL523" s="99"/>
      <c r="AN523" s="99"/>
      <c r="AO523" s="99"/>
      <c r="AQ523" s="99"/>
      <c r="AR523" s="99"/>
      <c r="AT523" s="99"/>
      <c r="AU523" s="99"/>
      <c r="AY523" s="99"/>
      <c r="BB523" s="99"/>
      <c r="BC523" s="99"/>
    </row>
    <row r="524" spans="6:55" x14ac:dyDescent="0.25">
      <c r="F524" s="99"/>
      <c r="G524" s="99"/>
      <c r="H524" s="99"/>
      <c r="I524" s="99"/>
      <c r="J524" s="99"/>
      <c r="K524" s="99"/>
      <c r="L524" s="99"/>
      <c r="AF524" s="99"/>
      <c r="AG524" s="99"/>
      <c r="AH524" s="99"/>
      <c r="AJ524" s="99"/>
      <c r="AK524" s="99"/>
      <c r="AL524" s="99"/>
      <c r="AN524" s="99"/>
      <c r="AO524" s="99"/>
      <c r="AQ524" s="99"/>
      <c r="AR524" s="99"/>
      <c r="AT524" s="99"/>
      <c r="AU524" s="99"/>
      <c r="AY524" s="99"/>
      <c r="BB524" s="99"/>
      <c r="BC524" s="99"/>
    </row>
    <row r="525" spans="6:55" x14ac:dyDescent="0.25">
      <c r="F525" s="99"/>
      <c r="G525" s="99"/>
      <c r="H525" s="99"/>
      <c r="I525" s="99"/>
      <c r="J525" s="99"/>
      <c r="K525" s="99"/>
      <c r="L525" s="99"/>
      <c r="AF525" s="99"/>
      <c r="AG525" s="99"/>
      <c r="AH525" s="99"/>
      <c r="AJ525" s="99"/>
      <c r="AK525" s="99"/>
      <c r="AL525" s="99"/>
      <c r="AN525" s="99"/>
      <c r="AO525" s="99"/>
      <c r="AQ525" s="99"/>
      <c r="AR525" s="99"/>
      <c r="AT525" s="99"/>
      <c r="AU525" s="99"/>
      <c r="AY525" s="99"/>
      <c r="BB525" s="99"/>
      <c r="BC525" s="99"/>
    </row>
    <row r="526" spans="6:55" x14ac:dyDescent="0.25">
      <c r="F526" s="99"/>
      <c r="G526" s="99"/>
      <c r="H526" s="99"/>
      <c r="I526" s="99"/>
      <c r="J526" s="99"/>
      <c r="K526" s="99"/>
      <c r="L526" s="99"/>
      <c r="AF526" s="99"/>
      <c r="AG526" s="99"/>
      <c r="AH526" s="99"/>
      <c r="AJ526" s="99"/>
      <c r="AK526" s="99"/>
      <c r="AL526" s="99"/>
      <c r="AN526" s="99"/>
      <c r="AO526" s="99"/>
      <c r="AQ526" s="99"/>
      <c r="AR526" s="99"/>
      <c r="AT526" s="99"/>
      <c r="AU526" s="99"/>
      <c r="AY526" s="99"/>
      <c r="BB526" s="99"/>
      <c r="BC526" s="99"/>
    </row>
    <row r="527" spans="6:55" x14ac:dyDescent="0.25">
      <c r="F527" s="99"/>
      <c r="G527" s="99"/>
      <c r="H527" s="99"/>
      <c r="I527" s="99"/>
      <c r="J527" s="99"/>
      <c r="K527" s="99"/>
      <c r="L527" s="99"/>
      <c r="AF527" s="99"/>
      <c r="AG527" s="99"/>
      <c r="AH527" s="99"/>
      <c r="AJ527" s="99"/>
      <c r="AK527" s="99"/>
      <c r="AL527" s="99"/>
      <c r="AN527" s="99"/>
      <c r="AO527" s="99"/>
      <c r="AQ527" s="99"/>
      <c r="AR527" s="99"/>
      <c r="AT527" s="99"/>
      <c r="AU527" s="99"/>
      <c r="AY527" s="99"/>
      <c r="BB527" s="99"/>
      <c r="BC527" s="99"/>
    </row>
    <row r="528" spans="6:55" x14ac:dyDescent="0.25">
      <c r="F528" s="99"/>
      <c r="G528" s="99"/>
      <c r="H528" s="99"/>
      <c r="I528" s="99"/>
      <c r="J528" s="99"/>
      <c r="K528" s="99"/>
      <c r="L528" s="99"/>
      <c r="AF528" s="99"/>
      <c r="AG528" s="99"/>
      <c r="AH528" s="99"/>
      <c r="AJ528" s="99"/>
      <c r="AK528" s="99"/>
      <c r="AL528" s="99"/>
      <c r="AN528" s="99"/>
      <c r="AO528" s="99"/>
      <c r="AQ528" s="99"/>
      <c r="AR528" s="99"/>
      <c r="AT528" s="99"/>
      <c r="AU528" s="99"/>
      <c r="AY528" s="99"/>
      <c r="BB528" s="99"/>
      <c r="BC528" s="99"/>
    </row>
    <row r="529" spans="6:55" x14ac:dyDescent="0.25">
      <c r="F529" s="99"/>
      <c r="G529" s="99"/>
      <c r="H529" s="99"/>
      <c r="I529" s="99"/>
      <c r="J529" s="99"/>
      <c r="K529" s="99"/>
      <c r="L529" s="99"/>
      <c r="AF529" s="99"/>
      <c r="AG529" s="99"/>
      <c r="AH529" s="99"/>
      <c r="AJ529" s="99"/>
      <c r="AK529" s="99"/>
      <c r="AL529" s="99"/>
      <c r="AN529" s="99"/>
      <c r="AO529" s="99"/>
      <c r="AQ529" s="99"/>
      <c r="AR529" s="99"/>
      <c r="AT529" s="99"/>
      <c r="AU529" s="99"/>
      <c r="AY529" s="99"/>
      <c r="BB529" s="99"/>
      <c r="BC529" s="99"/>
    </row>
    <row r="530" spans="6:55" x14ac:dyDescent="0.25">
      <c r="F530" s="99"/>
      <c r="G530" s="99"/>
      <c r="H530" s="99"/>
      <c r="I530" s="99"/>
      <c r="J530" s="99"/>
      <c r="K530" s="99"/>
      <c r="L530" s="99"/>
      <c r="AF530" s="99"/>
      <c r="AG530" s="99"/>
      <c r="AH530" s="99"/>
      <c r="AJ530" s="99"/>
      <c r="AK530" s="99"/>
      <c r="AL530" s="99"/>
      <c r="AN530" s="99"/>
      <c r="AO530" s="99"/>
      <c r="AQ530" s="99"/>
      <c r="AR530" s="99"/>
      <c r="AT530" s="99"/>
      <c r="AU530" s="99"/>
      <c r="AY530" s="99"/>
      <c r="BB530" s="99"/>
      <c r="BC530" s="99"/>
    </row>
    <row r="531" spans="6:55" x14ac:dyDescent="0.25">
      <c r="F531" s="99"/>
      <c r="G531" s="99"/>
      <c r="H531" s="99"/>
      <c r="I531" s="99"/>
      <c r="J531" s="99"/>
      <c r="K531" s="99"/>
      <c r="L531" s="99"/>
      <c r="AF531" s="99"/>
      <c r="AG531" s="99"/>
      <c r="AH531" s="99"/>
      <c r="AJ531" s="99"/>
      <c r="AK531" s="99"/>
      <c r="AL531" s="99"/>
      <c r="AN531" s="99"/>
      <c r="AO531" s="99"/>
      <c r="AQ531" s="99"/>
      <c r="AR531" s="99"/>
      <c r="AT531" s="99"/>
      <c r="AU531" s="99"/>
      <c r="AY531" s="99"/>
      <c r="BB531" s="99"/>
      <c r="BC531" s="99"/>
    </row>
    <row r="532" spans="6:55" x14ac:dyDescent="0.25">
      <c r="F532" s="99"/>
      <c r="G532" s="99"/>
      <c r="H532" s="99"/>
      <c r="I532" s="99"/>
      <c r="J532" s="99"/>
      <c r="K532" s="99"/>
      <c r="L532" s="99"/>
      <c r="AF532" s="99"/>
      <c r="AG532" s="99"/>
      <c r="AH532" s="99"/>
      <c r="AJ532" s="99"/>
      <c r="AK532" s="99"/>
      <c r="AL532" s="99"/>
      <c r="AN532" s="99"/>
      <c r="AO532" s="99"/>
      <c r="AQ532" s="99"/>
      <c r="AR532" s="99"/>
      <c r="AT532" s="99"/>
      <c r="AU532" s="99"/>
      <c r="AY532" s="99"/>
      <c r="BB532" s="99"/>
      <c r="BC532" s="99"/>
    </row>
    <row r="533" spans="6:55" x14ac:dyDescent="0.25">
      <c r="F533" s="99"/>
      <c r="G533" s="99"/>
      <c r="H533" s="99"/>
      <c r="I533" s="99"/>
      <c r="J533" s="99"/>
      <c r="K533" s="99"/>
      <c r="L533" s="99"/>
      <c r="AF533" s="99"/>
      <c r="AG533" s="99"/>
      <c r="AH533" s="99"/>
      <c r="AJ533" s="99"/>
      <c r="AK533" s="99"/>
      <c r="AL533" s="99"/>
      <c r="AN533" s="99"/>
      <c r="AO533" s="99"/>
      <c r="AQ533" s="99"/>
      <c r="AR533" s="99"/>
      <c r="AT533" s="99"/>
      <c r="AU533" s="99"/>
      <c r="AY533" s="99"/>
      <c r="BB533" s="99"/>
      <c r="BC533" s="99"/>
    </row>
    <row r="534" spans="6:55" x14ac:dyDescent="0.25">
      <c r="F534" s="99"/>
      <c r="G534" s="99"/>
      <c r="H534" s="99"/>
      <c r="I534" s="99"/>
      <c r="J534" s="99"/>
      <c r="K534" s="99"/>
      <c r="L534" s="99"/>
      <c r="AF534" s="99"/>
      <c r="AG534" s="99"/>
      <c r="AH534" s="99"/>
      <c r="AJ534" s="99"/>
      <c r="AK534" s="99"/>
      <c r="AL534" s="99"/>
      <c r="AN534" s="99"/>
      <c r="AO534" s="99"/>
      <c r="AQ534" s="99"/>
      <c r="AR534" s="99"/>
      <c r="AT534" s="99"/>
      <c r="AU534" s="99"/>
      <c r="AY534" s="99"/>
      <c r="BB534" s="99"/>
      <c r="BC534" s="99"/>
    </row>
    <row r="535" spans="6:55" x14ac:dyDescent="0.25">
      <c r="F535" s="99"/>
      <c r="G535" s="99"/>
      <c r="H535" s="99"/>
      <c r="I535" s="99"/>
      <c r="J535" s="99"/>
      <c r="K535" s="99"/>
      <c r="L535" s="99"/>
      <c r="AF535" s="99"/>
      <c r="AG535" s="99"/>
      <c r="AH535" s="99"/>
      <c r="AJ535" s="99"/>
      <c r="AK535" s="99"/>
      <c r="AL535" s="99"/>
      <c r="AN535" s="99"/>
      <c r="AO535" s="99"/>
      <c r="AQ535" s="99"/>
      <c r="AR535" s="99"/>
      <c r="AT535" s="99"/>
      <c r="AU535" s="99"/>
      <c r="AY535" s="99"/>
      <c r="BB535" s="99"/>
      <c r="BC535" s="99"/>
    </row>
    <row r="536" spans="6:55" x14ac:dyDescent="0.25">
      <c r="F536" s="99"/>
      <c r="G536" s="99"/>
      <c r="H536" s="99"/>
      <c r="I536" s="99"/>
      <c r="J536" s="99"/>
      <c r="K536" s="99"/>
      <c r="L536" s="99"/>
      <c r="AF536" s="99"/>
      <c r="AG536" s="99"/>
      <c r="AH536" s="99"/>
      <c r="AJ536" s="99"/>
      <c r="AK536" s="99"/>
      <c r="AL536" s="99"/>
      <c r="AN536" s="99"/>
      <c r="AO536" s="99"/>
      <c r="AQ536" s="99"/>
      <c r="AR536" s="99"/>
      <c r="AT536" s="99"/>
      <c r="AU536" s="99"/>
      <c r="AY536" s="99"/>
      <c r="BB536" s="99"/>
      <c r="BC536" s="99"/>
    </row>
    <row r="537" spans="6:55" x14ac:dyDescent="0.25">
      <c r="F537" s="99"/>
      <c r="G537" s="99"/>
      <c r="H537" s="99"/>
      <c r="I537" s="99"/>
      <c r="J537" s="99"/>
      <c r="K537" s="99"/>
      <c r="L537" s="99"/>
      <c r="AF537" s="99"/>
      <c r="AG537" s="99"/>
      <c r="AH537" s="99"/>
      <c r="AJ537" s="99"/>
      <c r="AK537" s="99"/>
      <c r="AL537" s="99"/>
      <c r="AN537" s="99"/>
      <c r="AO537" s="99"/>
      <c r="AQ537" s="99"/>
      <c r="AR537" s="99"/>
      <c r="AT537" s="99"/>
      <c r="AU537" s="99"/>
      <c r="AY537" s="99"/>
      <c r="BB537" s="99"/>
      <c r="BC537" s="99"/>
    </row>
    <row r="538" spans="6:55" x14ac:dyDescent="0.25">
      <c r="F538" s="99"/>
      <c r="G538" s="99"/>
      <c r="H538" s="99"/>
      <c r="I538" s="99"/>
      <c r="J538" s="99"/>
      <c r="K538" s="99"/>
      <c r="L538" s="99"/>
      <c r="AF538" s="99"/>
      <c r="AG538" s="99"/>
      <c r="AH538" s="99"/>
      <c r="AJ538" s="99"/>
      <c r="AK538" s="99"/>
      <c r="AL538" s="99"/>
      <c r="AN538" s="99"/>
      <c r="AO538" s="99"/>
      <c r="AQ538" s="99"/>
      <c r="AR538" s="99"/>
      <c r="AT538" s="99"/>
      <c r="AU538" s="99"/>
      <c r="AY538" s="99"/>
      <c r="BB538" s="99"/>
      <c r="BC538" s="99"/>
    </row>
    <row r="539" spans="6:55" x14ac:dyDescent="0.25">
      <c r="F539" s="99"/>
      <c r="G539" s="99"/>
      <c r="H539" s="99"/>
      <c r="I539" s="99"/>
      <c r="J539" s="99"/>
      <c r="K539" s="99"/>
      <c r="L539" s="99"/>
      <c r="AF539" s="99"/>
      <c r="AG539" s="99"/>
      <c r="AH539" s="99"/>
      <c r="AJ539" s="99"/>
      <c r="AK539" s="99"/>
      <c r="AL539" s="99"/>
      <c r="AN539" s="99"/>
      <c r="AO539" s="99"/>
      <c r="AQ539" s="99"/>
      <c r="AR539" s="99"/>
      <c r="AT539" s="99"/>
      <c r="AU539" s="99"/>
      <c r="AY539" s="99"/>
      <c r="BB539" s="99"/>
      <c r="BC539" s="99"/>
    </row>
    <row r="540" spans="6:55" x14ac:dyDescent="0.25">
      <c r="F540" s="99"/>
      <c r="G540" s="99"/>
      <c r="H540" s="99"/>
      <c r="I540" s="99"/>
      <c r="J540" s="99"/>
      <c r="K540" s="99"/>
      <c r="L540" s="99"/>
      <c r="AF540" s="99"/>
      <c r="AG540" s="99"/>
      <c r="AH540" s="99"/>
      <c r="AJ540" s="99"/>
      <c r="AK540" s="99"/>
      <c r="AL540" s="99"/>
      <c r="AN540" s="99"/>
      <c r="AO540" s="99"/>
      <c r="AQ540" s="99"/>
      <c r="AR540" s="99"/>
      <c r="AT540" s="99"/>
      <c r="AU540" s="99"/>
      <c r="AY540" s="99"/>
      <c r="BB540" s="99"/>
      <c r="BC540" s="99"/>
    </row>
    <row r="541" spans="6:55" x14ac:dyDescent="0.25">
      <c r="F541" s="99"/>
      <c r="G541" s="99"/>
      <c r="H541" s="99"/>
      <c r="I541" s="99"/>
      <c r="J541" s="99"/>
      <c r="K541" s="99"/>
      <c r="L541" s="99"/>
      <c r="AF541" s="99"/>
      <c r="AG541" s="99"/>
      <c r="AH541" s="99"/>
      <c r="AJ541" s="99"/>
      <c r="AK541" s="99"/>
      <c r="AL541" s="99"/>
      <c r="AN541" s="99"/>
      <c r="AO541" s="99"/>
      <c r="AQ541" s="99"/>
      <c r="AR541" s="99"/>
      <c r="AT541" s="99"/>
      <c r="AU541" s="99"/>
      <c r="AY541" s="99"/>
      <c r="BB541" s="99"/>
      <c r="BC541" s="99"/>
    </row>
    <row r="542" spans="6:55" x14ac:dyDescent="0.25">
      <c r="F542" s="99"/>
      <c r="G542" s="99"/>
      <c r="H542" s="99"/>
      <c r="I542" s="99"/>
      <c r="J542" s="99"/>
      <c r="K542" s="99"/>
      <c r="L542" s="99"/>
      <c r="AF542" s="99"/>
      <c r="AG542" s="99"/>
      <c r="AH542" s="99"/>
      <c r="AJ542" s="99"/>
      <c r="AK542" s="99"/>
      <c r="AL542" s="99"/>
      <c r="AN542" s="99"/>
      <c r="AO542" s="99"/>
      <c r="AQ542" s="99"/>
      <c r="AR542" s="99"/>
      <c r="AT542" s="99"/>
      <c r="AU542" s="99"/>
      <c r="AY542" s="99"/>
      <c r="BB542" s="99"/>
      <c r="BC542" s="99"/>
    </row>
    <row r="543" spans="6:55" x14ac:dyDescent="0.25">
      <c r="F543" s="99"/>
      <c r="G543" s="99"/>
      <c r="H543" s="99"/>
      <c r="I543" s="99"/>
      <c r="J543" s="99"/>
      <c r="K543" s="99"/>
      <c r="L543" s="99"/>
      <c r="AF543" s="99"/>
      <c r="AG543" s="99"/>
      <c r="AH543" s="99"/>
      <c r="AJ543" s="99"/>
      <c r="AK543" s="99"/>
      <c r="AL543" s="99"/>
      <c r="AN543" s="99"/>
      <c r="AO543" s="99"/>
      <c r="AQ543" s="99"/>
      <c r="AR543" s="99"/>
      <c r="AT543" s="99"/>
      <c r="AU543" s="99"/>
      <c r="AY543" s="99"/>
      <c r="BB543" s="99"/>
      <c r="BC543" s="99"/>
    </row>
    <row r="544" spans="6:55" x14ac:dyDescent="0.25">
      <c r="F544" s="99"/>
      <c r="G544" s="99"/>
      <c r="H544" s="99"/>
      <c r="I544" s="99"/>
      <c r="J544" s="99"/>
      <c r="K544" s="99"/>
      <c r="L544" s="99"/>
      <c r="AF544" s="99"/>
      <c r="AG544" s="99"/>
      <c r="AH544" s="99"/>
      <c r="AJ544" s="99"/>
      <c r="AK544" s="99"/>
      <c r="AL544" s="99"/>
      <c r="AN544" s="99"/>
      <c r="AO544" s="99"/>
      <c r="AQ544" s="99"/>
      <c r="AR544" s="99"/>
      <c r="AT544" s="99"/>
      <c r="AU544" s="99"/>
      <c r="AY544" s="99"/>
      <c r="BB544" s="99"/>
      <c r="BC544" s="99"/>
    </row>
    <row r="545" spans="6:55" x14ac:dyDescent="0.25">
      <c r="F545" s="99"/>
      <c r="G545" s="99"/>
      <c r="H545" s="99"/>
      <c r="I545" s="99"/>
      <c r="J545" s="99"/>
      <c r="K545" s="99"/>
      <c r="L545" s="99"/>
      <c r="AF545" s="99"/>
      <c r="AG545" s="99"/>
      <c r="AH545" s="99"/>
      <c r="AJ545" s="99"/>
      <c r="AK545" s="99"/>
      <c r="AL545" s="99"/>
      <c r="AN545" s="99"/>
      <c r="AO545" s="99"/>
      <c r="AQ545" s="99"/>
      <c r="AR545" s="99"/>
      <c r="AT545" s="99"/>
      <c r="AU545" s="99"/>
      <c r="AY545" s="99"/>
      <c r="BB545" s="99"/>
      <c r="BC545" s="99"/>
    </row>
    <row r="546" spans="6:55" x14ac:dyDescent="0.25">
      <c r="F546" s="99"/>
      <c r="G546" s="99"/>
      <c r="H546" s="99"/>
      <c r="I546" s="99"/>
      <c r="J546" s="99"/>
      <c r="K546" s="99"/>
      <c r="L546" s="99"/>
      <c r="AF546" s="99"/>
      <c r="AG546" s="99"/>
      <c r="AH546" s="99"/>
      <c r="AJ546" s="99"/>
      <c r="AK546" s="99"/>
      <c r="AL546" s="99"/>
      <c r="AN546" s="99"/>
      <c r="AO546" s="99"/>
      <c r="AQ546" s="99"/>
      <c r="AR546" s="99"/>
      <c r="AT546" s="99"/>
      <c r="AU546" s="99"/>
      <c r="AY546" s="99"/>
      <c r="BB546" s="99"/>
      <c r="BC546" s="99"/>
    </row>
    <row r="547" spans="6:55" x14ac:dyDescent="0.25">
      <c r="F547" s="99"/>
      <c r="G547" s="99"/>
      <c r="H547" s="99"/>
      <c r="I547" s="99"/>
      <c r="J547" s="99"/>
      <c r="K547" s="99"/>
      <c r="L547" s="99"/>
      <c r="AF547" s="99"/>
      <c r="AG547" s="99"/>
      <c r="AH547" s="99"/>
      <c r="AJ547" s="99"/>
      <c r="AK547" s="99"/>
      <c r="AL547" s="99"/>
      <c r="AN547" s="99"/>
      <c r="AO547" s="99"/>
      <c r="AQ547" s="99"/>
      <c r="AR547" s="99"/>
      <c r="AT547" s="99"/>
      <c r="AU547" s="99"/>
      <c r="AY547" s="99"/>
      <c r="BB547" s="99"/>
      <c r="BC547" s="99"/>
    </row>
    <row r="548" spans="6:55" x14ac:dyDescent="0.25">
      <c r="F548" s="99"/>
      <c r="G548" s="99"/>
      <c r="H548" s="99"/>
      <c r="I548" s="99"/>
      <c r="J548" s="99"/>
      <c r="K548" s="99"/>
      <c r="L548" s="99"/>
      <c r="AF548" s="99"/>
      <c r="AG548" s="99"/>
      <c r="AH548" s="99"/>
      <c r="AJ548" s="99"/>
      <c r="AK548" s="99"/>
      <c r="AL548" s="99"/>
      <c r="AN548" s="99"/>
      <c r="AO548" s="99"/>
      <c r="AQ548" s="99"/>
      <c r="AR548" s="99"/>
      <c r="AT548" s="99"/>
      <c r="AU548" s="99"/>
      <c r="AY548" s="99"/>
      <c r="BB548" s="99"/>
      <c r="BC548" s="99"/>
    </row>
    <row r="549" spans="6:55" x14ac:dyDescent="0.25">
      <c r="F549" s="99"/>
      <c r="G549" s="99"/>
      <c r="H549" s="99"/>
      <c r="I549" s="99"/>
      <c r="J549" s="99"/>
      <c r="K549" s="99"/>
      <c r="L549" s="99"/>
      <c r="AF549" s="99"/>
      <c r="AG549" s="99"/>
      <c r="AH549" s="99"/>
      <c r="AJ549" s="99"/>
      <c r="AK549" s="99"/>
      <c r="AL549" s="99"/>
      <c r="AN549" s="99"/>
      <c r="AO549" s="99"/>
      <c r="AQ549" s="99"/>
      <c r="AR549" s="99"/>
      <c r="AT549" s="99"/>
      <c r="AU549" s="99"/>
      <c r="AY549" s="99"/>
      <c r="BB549" s="99"/>
      <c r="BC549" s="99"/>
    </row>
    <row r="550" spans="6:55" x14ac:dyDescent="0.25">
      <c r="F550" s="99"/>
      <c r="G550" s="99"/>
      <c r="H550" s="99"/>
      <c r="I550" s="99"/>
      <c r="J550" s="99"/>
      <c r="K550" s="99"/>
      <c r="L550" s="99"/>
      <c r="AF550" s="99"/>
      <c r="AG550" s="99"/>
      <c r="AH550" s="99"/>
      <c r="AJ550" s="99"/>
      <c r="AK550" s="99"/>
      <c r="AL550" s="99"/>
      <c r="AN550" s="99"/>
      <c r="AO550" s="99"/>
      <c r="AQ550" s="99"/>
      <c r="AR550" s="99"/>
      <c r="AT550" s="99"/>
      <c r="AU550" s="99"/>
      <c r="AY550" s="99"/>
      <c r="BB550" s="99"/>
      <c r="BC550" s="99"/>
    </row>
    <row r="551" spans="6:55" x14ac:dyDescent="0.25">
      <c r="F551" s="99"/>
      <c r="G551" s="99"/>
      <c r="H551" s="99"/>
      <c r="I551" s="99"/>
      <c r="J551" s="99"/>
      <c r="K551" s="99"/>
      <c r="L551" s="99"/>
      <c r="AF551" s="99"/>
      <c r="AG551" s="99"/>
      <c r="AH551" s="99"/>
      <c r="AJ551" s="99"/>
      <c r="AK551" s="99"/>
      <c r="AL551" s="99"/>
      <c r="AN551" s="99"/>
      <c r="AO551" s="99"/>
      <c r="AQ551" s="99"/>
      <c r="AR551" s="99"/>
      <c r="AT551" s="99"/>
      <c r="AU551" s="99"/>
      <c r="AY551" s="99"/>
      <c r="BB551" s="99"/>
      <c r="BC551" s="99"/>
    </row>
    <row r="552" spans="6:55" x14ac:dyDescent="0.25">
      <c r="F552" s="99"/>
      <c r="G552" s="99"/>
      <c r="H552" s="99"/>
      <c r="I552" s="99"/>
      <c r="J552" s="99"/>
      <c r="K552" s="99"/>
      <c r="L552" s="99"/>
      <c r="AF552" s="99"/>
      <c r="AG552" s="99"/>
      <c r="AH552" s="99"/>
      <c r="AJ552" s="99"/>
      <c r="AK552" s="99"/>
      <c r="AL552" s="99"/>
      <c r="AN552" s="99"/>
      <c r="AO552" s="99"/>
      <c r="AQ552" s="99"/>
      <c r="AR552" s="99"/>
      <c r="AT552" s="99"/>
      <c r="AU552" s="99"/>
      <c r="AY552" s="99"/>
      <c r="BB552" s="99"/>
      <c r="BC552" s="99"/>
    </row>
    <row r="553" spans="6:55" x14ac:dyDescent="0.25">
      <c r="F553" s="99"/>
      <c r="G553" s="99"/>
      <c r="H553" s="99"/>
      <c r="I553" s="99"/>
      <c r="J553" s="99"/>
      <c r="K553" s="99"/>
      <c r="L553" s="99"/>
      <c r="AF553" s="99"/>
      <c r="AG553" s="99"/>
      <c r="AH553" s="99"/>
      <c r="AJ553" s="99"/>
      <c r="AK553" s="99"/>
      <c r="AL553" s="99"/>
      <c r="AN553" s="99"/>
      <c r="AO553" s="99"/>
      <c r="AQ553" s="99"/>
      <c r="AR553" s="99"/>
      <c r="AT553" s="99"/>
      <c r="AU553" s="99"/>
      <c r="AY553" s="99"/>
      <c r="BB553" s="99"/>
      <c r="BC553" s="99"/>
    </row>
    <row r="554" spans="6:55" x14ac:dyDescent="0.25">
      <c r="F554" s="99"/>
      <c r="G554" s="99"/>
      <c r="H554" s="99"/>
      <c r="I554" s="99"/>
      <c r="J554" s="99"/>
      <c r="K554" s="99"/>
      <c r="L554" s="99"/>
      <c r="AF554" s="99"/>
      <c r="AG554" s="99"/>
      <c r="AH554" s="99"/>
      <c r="AJ554" s="99"/>
      <c r="AK554" s="99"/>
      <c r="AL554" s="99"/>
      <c r="AN554" s="99"/>
      <c r="AO554" s="99"/>
      <c r="AQ554" s="99"/>
      <c r="AR554" s="99"/>
      <c r="AT554" s="99"/>
      <c r="AU554" s="99"/>
      <c r="AY554" s="99"/>
      <c r="BB554" s="99"/>
      <c r="BC554" s="99"/>
    </row>
    <row r="555" spans="6:55" x14ac:dyDescent="0.25">
      <c r="F555" s="99"/>
      <c r="G555" s="99"/>
      <c r="H555" s="99"/>
      <c r="I555" s="99"/>
      <c r="J555" s="99"/>
      <c r="K555" s="99"/>
      <c r="L555" s="99"/>
      <c r="AF555" s="99"/>
      <c r="AG555" s="99"/>
      <c r="AH555" s="99"/>
      <c r="AJ555" s="99"/>
      <c r="AK555" s="99"/>
      <c r="AL555" s="99"/>
      <c r="AN555" s="99"/>
      <c r="AO555" s="99"/>
      <c r="AQ555" s="99"/>
      <c r="AR555" s="99"/>
      <c r="AT555" s="99"/>
      <c r="AU555" s="99"/>
      <c r="AY555" s="99"/>
      <c r="BB555" s="99"/>
      <c r="BC555" s="99"/>
    </row>
    <row r="556" spans="6:55" x14ac:dyDescent="0.25">
      <c r="F556" s="99"/>
      <c r="G556" s="99"/>
      <c r="H556" s="99"/>
      <c r="I556" s="99"/>
      <c r="J556" s="99"/>
      <c r="K556" s="99"/>
      <c r="L556" s="99"/>
      <c r="AF556" s="99"/>
      <c r="AG556" s="99"/>
      <c r="AH556" s="99"/>
      <c r="AJ556" s="99"/>
      <c r="AK556" s="99"/>
      <c r="AL556" s="99"/>
      <c r="AN556" s="99"/>
      <c r="AO556" s="99"/>
      <c r="AQ556" s="99"/>
      <c r="AR556" s="99"/>
      <c r="AT556" s="99"/>
      <c r="AU556" s="99"/>
      <c r="AY556" s="99"/>
      <c r="BB556" s="99"/>
      <c r="BC556" s="99"/>
    </row>
    <row r="557" spans="6:55" x14ac:dyDescent="0.25">
      <c r="F557" s="99"/>
      <c r="G557" s="99"/>
      <c r="H557" s="99"/>
      <c r="I557" s="99"/>
      <c r="J557" s="99"/>
      <c r="K557" s="99"/>
      <c r="L557" s="99"/>
      <c r="AF557" s="99"/>
      <c r="AG557" s="99"/>
      <c r="AH557" s="99"/>
      <c r="AJ557" s="99"/>
      <c r="AK557" s="99"/>
      <c r="AL557" s="99"/>
      <c r="AN557" s="99"/>
      <c r="AO557" s="99"/>
      <c r="AQ557" s="99"/>
      <c r="AR557" s="99"/>
      <c r="AT557" s="99"/>
      <c r="AU557" s="99"/>
      <c r="AY557" s="99"/>
      <c r="BB557" s="99"/>
      <c r="BC557" s="99"/>
    </row>
    <row r="558" spans="6:55" x14ac:dyDescent="0.25">
      <c r="F558" s="99"/>
      <c r="G558" s="99"/>
      <c r="H558" s="99"/>
      <c r="I558" s="99"/>
      <c r="J558" s="99"/>
      <c r="K558" s="99"/>
      <c r="L558" s="99"/>
      <c r="AF558" s="99"/>
      <c r="AG558" s="99"/>
      <c r="AH558" s="99"/>
      <c r="AJ558" s="99"/>
      <c r="AK558" s="99"/>
      <c r="AL558" s="99"/>
      <c r="AN558" s="99"/>
      <c r="AO558" s="99"/>
      <c r="AQ558" s="99"/>
      <c r="AR558" s="99"/>
      <c r="AT558" s="99"/>
      <c r="AU558" s="99"/>
      <c r="AY558" s="99"/>
      <c r="BB558" s="99"/>
      <c r="BC558" s="99"/>
    </row>
    <row r="559" spans="6:55" x14ac:dyDescent="0.25">
      <c r="F559" s="99"/>
      <c r="G559" s="99"/>
      <c r="H559" s="99"/>
      <c r="I559" s="99"/>
      <c r="J559" s="99"/>
      <c r="K559" s="99"/>
      <c r="L559" s="99"/>
      <c r="AF559" s="99"/>
      <c r="AG559" s="99"/>
      <c r="AH559" s="99"/>
      <c r="AJ559" s="99"/>
      <c r="AK559" s="99"/>
      <c r="AL559" s="99"/>
      <c r="AN559" s="99"/>
      <c r="AO559" s="99"/>
      <c r="AQ559" s="99"/>
      <c r="AR559" s="99"/>
      <c r="AT559" s="99"/>
      <c r="AU559" s="99"/>
      <c r="AY559" s="99"/>
      <c r="BB559" s="99"/>
      <c r="BC559" s="99"/>
    </row>
    <row r="560" spans="6:55" x14ac:dyDescent="0.25">
      <c r="F560" s="99"/>
      <c r="G560" s="99"/>
      <c r="H560" s="99"/>
      <c r="I560" s="99"/>
      <c r="J560" s="99"/>
      <c r="K560" s="99"/>
      <c r="L560" s="99"/>
      <c r="AF560" s="99"/>
      <c r="AG560" s="99"/>
      <c r="AH560" s="99"/>
      <c r="AJ560" s="99"/>
      <c r="AK560" s="99"/>
      <c r="AL560" s="99"/>
      <c r="AN560" s="99"/>
      <c r="AO560" s="99"/>
      <c r="AQ560" s="99"/>
      <c r="AR560" s="99"/>
      <c r="AT560" s="99"/>
      <c r="AU560" s="99"/>
      <c r="AY560" s="99"/>
      <c r="BB560" s="99"/>
      <c r="BC560" s="99"/>
    </row>
    <row r="561" spans="6:55" x14ac:dyDescent="0.25">
      <c r="F561" s="99"/>
      <c r="G561" s="99"/>
      <c r="H561" s="99"/>
      <c r="I561" s="99"/>
      <c r="J561" s="99"/>
      <c r="K561" s="99"/>
      <c r="L561" s="99"/>
      <c r="AF561" s="99"/>
      <c r="AG561" s="99"/>
      <c r="AH561" s="99"/>
      <c r="AJ561" s="99"/>
      <c r="AK561" s="99"/>
      <c r="AL561" s="99"/>
      <c r="AN561" s="99"/>
      <c r="AO561" s="99"/>
      <c r="AQ561" s="99"/>
      <c r="AR561" s="99"/>
      <c r="AT561" s="99"/>
      <c r="AU561" s="99"/>
      <c r="AY561" s="99"/>
      <c r="BB561" s="99"/>
      <c r="BC561" s="99"/>
    </row>
    <row r="562" spans="6:55" x14ac:dyDescent="0.25">
      <c r="F562" s="99"/>
      <c r="G562" s="99"/>
      <c r="H562" s="99"/>
      <c r="I562" s="99"/>
      <c r="J562" s="99"/>
      <c r="K562" s="99"/>
      <c r="L562" s="99"/>
      <c r="AF562" s="99"/>
      <c r="AG562" s="99"/>
      <c r="AH562" s="99"/>
      <c r="AJ562" s="99"/>
      <c r="AK562" s="99"/>
      <c r="AL562" s="99"/>
      <c r="AN562" s="99"/>
      <c r="AO562" s="99"/>
      <c r="AQ562" s="99"/>
      <c r="AR562" s="99"/>
      <c r="AT562" s="99"/>
      <c r="AU562" s="99"/>
      <c r="AY562" s="99"/>
      <c r="BB562" s="99"/>
      <c r="BC562" s="99"/>
    </row>
    <row r="563" spans="6:55" x14ac:dyDescent="0.25">
      <c r="F563" s="99"/>
      <c r="G563" s="99"/>
      <c r="H563" s="99"/>
      <c r="I563" s="99"/>
      <c r="J563" s="99"/>
      <c r="K563" s="99"/>
      <c r="L563" s="99"/>
      <c r="AF563" s="99"/>
      <c r="AG563" s="99"/>
      <c r="AH563" s="99"/>
      <c r="AJ563" s="99"/>
      <c r="AK563" s="99"/>
      <c r="AL563" s="99"/>
      <c r="AN563" s="99"/>
      <c r="AO563" s="99"/>
      <c r="AQ563" s="99"/>
      <c r="AR563" s="99"/>
      <c r="AT563" s="99"/>
      <c r="AU563" s="99"/>
      <c r="AY563" s="99"/>
      <c r="BB563" s="99"/>
      <c r="BC563" s="99"/>
    </row>
    <row r="564" spans="6:55" x14ac:dyDescent="0.25">
      <c r="F564" s="99"/>
      <c r="G564" s="99"/>
      <c r="H564" s="99"/>
      <c r="I564" s="99"/>
      <c r="J564" s="99"/>
      <c r="K564" s="99"/>
      <c r="L564" s="99"/>
      <c r="AF564" s="99"/>
      <c r="AG564" s="99"/>
      <c r="AH564" s="99"/>
      <c r="AJ564" s="99"/>
      <c r="AK564" s="99"/>
      <c r="AL564" s="99"/>
      <c r="AN564" s="99"/>
      <c r="AO564" s="99"/>
      <c r="AQ564" s="99"/>
      <c r="AR564" s="99"/>
      <c r="AT564" s="99"/>
      <c r="AU564" s="99"/>
      <c r="AY564" s="99"/>
      <c r="BB564" s="99"/>
      <c r="BC564" s="99"/>
    </row>
    <row r="565" spans="6:55" x14ac:dyDescent="0.25">
      <c r="F565" s="99"/>
      <c r="G565" s="99"/>
      <c r="H565" s="99"/>
      <c r="I565" s="99"/>
      <c r="J565" s="99"/>
      <c r="K565" s="99"/>
      <c r="L565" s="99"/>
      <c r="AF565" s="99"/>
      <c r="AG565" s="99"/>
      <c r="AH565" s="99"/>
      <c r="AJ565" s="99"/>
      <c r="AK565" s="99"/>
      <c r="AL565" s="99"/>
      <c r="AN565" s="99"/>
      <c r="AO565" s="99"/>
      <c r="AQ565" s="99"/>
      <c r="AR565" s="99"/>
      <c r="AT565" s="99"/>
      <c r="AU565" s="99"/>
      <c r="AY565" s="99"/>
      <c r="BB565" s="99"/>
      <c r="BC565" s="99"/>
    </row>
    <row r="566" spans="6:55" x14ac:dyDescent="0.25">
      <c r="F566" s="99"/>
      <c r="G566" s="99"/>
      <c r="H566" s="99"/>
      <c r="I566" s="99"/>
      <c r="J566" s="99"/>
      <c r="K566" s="99"/>
      <c r="L566" s="99"/>
      <c r="AF566" s="99"/>
      <c r="AG566" s="99"/>
      <c r="AH566" s="99"/>
      <c r="AJ566" s="99"/>
      <c r="AK566" s="99"/>
      <c r="AL566" s="99"/>
      <c r="AN566" s="99"/>
      <c r="AO566" s="99"/>
      <c r="AQ566" s="99"/>
      <c r="AR566" s="99"/>
      <c r="AT566" s="99"/>
      <c r="AU566" s="99"/>
      <c r="AY566" s="99"/>
      <c r="BB566" s="99"/>
      <c r="BC566" s="99"/>
    </row>
    <row r="567" spans="6:55" x14ac:dyDescent="0.25">
      <c r="F567" s="99"/>
      <c r="G567" s="99"/>
      <c r="H567" s="99"/>
      <c r="I567" s="99"/>
      <c r="J567" s="99"/>
      <c r="K567" s="99"/>
      <c r="L567" s="99"/>
      <c r="AF567" s="99"/>
      <c r="AG567" s="99"/>
      <c r="AH567" s="99"/>
      <c r="AJ567" s="99"/>
      <c r="AK567" s="99"/>
      <c r="AL567" s="99"/>
      <c r="AN567" s="99"/>
      <c r="AO567" s="99"/>
      <c r="AQ567" s="99"/>
      <c r="AR567" s="99"/>
      <c r="AT567" s="99"/>
      <c r="AU567" s="99"/>
      <c r="AY567" s="99"/>
      <c r="BB567" s="99"/>
      <c r="BC567" s="99"/>
    </row>
    <row r="568" spans="6:55" x14ac:dyDescent="0.25">
      <c r="F568" s="99"/>
      <c r="G568" s="99"/>
      <c r="H568" s="99"/>
      <c r="I568" s="99"/>
      <c r="J568" s="99"/>
      <c r="K568" s="99"/>
      <c r="L568" s="99"/>
      <c r="AF568" s="99"/>
      <c r="AG568" s="99"/>
      <c r="AH568" s="99"/>
      <c r="AJ568" s="99"/>
      <c r="AK568" s="99"/>
      <c r="AL568" s="99"/>
      <c r="AN568" s="99"/>
      <c r="AO568" s="99"/>
      <c r="AQ568" s="99"/>
      <c r="AR568" s="99"/>
      <c r="AT568" s="99"/>
      <c r="AU568" s="99"/>
      <c r="AY568" s="99"/>
      <c r="BB568" s="99"/>
      <c r="BC568" s="99"/>
    </row>
    <row r="569" spans="6:55" x14ac:dyDescent="0.25">
      <c r="F569" s="99"/>
      <c r="G569" s="99"/>
      <c r="H569" s="99"/>
      <c r="I569" s="99"/>
      <c r="J569" s="99"/>
      <c r="K569" s="99"/>
      <c r="L569" s="99"/>
      <c r="AF569" s="99"/>
      <c r="AG569" s="99"/>
      <c r="AH569" s="99"/>
      <c r="AJ569" s="99"/>
      <c r="AK569" s="99"/>
      <c r="AL569" s="99"/>
      <c r="AN569" s="99"/>
      <c r="AO569" s="99"/>
      <c r="AQ569" s="99"/>
      <c r="AR569" s="99"/>
      <c r="AT569" s="99"/>
      <c r="AU569" s="99"/>
      <c r="AY569" s="99"/>
      <c r="BB569" s="99"/>
      <c r="BC569" s="99"/>
    </row>
    <row r="570" spans="6:55" x14ac:dyDescent="0.25">
      <c r="F570" s="99"/>
      <c r="G570" s="99"/>
      <c r="H570" s="99"/>
      <c r="I570" s="99"/>
      <c r="J570" s="99"/>
      <c r="K570" s="99"/>
      <c r="L570" s="99"/>
      <c r="AF570" s="99"/>
      <c r="AG570" s="99"/>
      <c r="AH570" s="99"/>
      <c r="AJ570" s="99"/>
      <c r="AK570" s="99"/>
      <c r="AL570" s="99"/>
      <c r="AN570" s="99"/>
      <c r="AO570" s="99"/>
      <c r="AQ570" s="99"/>
      <c r="AR570" s="99"/>
      <c r="AT570" s="99"/>
      <c r="AU570" s="99"/>
      <c r="AY570" s="99"/>
      <c r="BB570" s="99"/>
      <c r="BC570" s="99"/>
    </row>
    <row r="571" spans="6:55" x14ac:dyDescent="0.25">
      <c r="F571" s="99"/>
      <c r="G571" s="99"/>
      <c r="H571" s="99"/>
      <c r="I571" s="99"/>
      <c r="J571" s="99"/>
      <c r="K571" s="99"/>
      <c r="L571" s="99"/>
      <c r="AF571" s="99"/>
      <c r="AG571" s="99"/>
      <c r="AH571" s="99"/>
      <c r="AJ571" s="99"/>
      <c r="AK571" s="99"/>
      <c r="AL571" s="99"/>
      <c r="AN571" s="99"/>
      <c r="AO571" s="99"/>
      <c r="AQ571" s="99"/>
      <c r="AR571" s="99"/>
      <c r="AT571" s="99"/>
      <c r="AU571" s="99"/>
      <c r="AY571" s="99"/>
      <c r="BB571" s="99"/>
      <c r="BC571" s="99"/>
    </row>
    <row r="572" spans="6:55" x14ac:dyDescent="0.25">
      <c r="F572" s="99"/>
      <c r="G572" s="99"/>
      <c r="H572" s="99"/>
      <c r="I572" s="99"/>
      <c r="J572" s="99"/>
      <c r="K572" s="99"/>
      <c r="L572" s="99"/>
      <c r="AF572" s="99"/>
      <c r="AG572" s="99"/>
      <c r="AH572" s="99"/>
      <c r="AJ572" s="99"/>
      <c r="AK572" s="99"/>
      <c r="AL572" s="99"/>
      <c r="AN572" s="99"/>
      <c r="AO572" s="99"/>
      <c r="AQ572" s="99"/>
      <c r="AR572" s="99"/>
      <c r="AT572" s="99"/>
      <c r="AU572" s="99"/>
      <c r="AY572" s="99"/>
      <c r="BB572" s="99"/>
      <c r="BC572" s="99"/>
    </row>
    <row r="573" spans="6:55" x14ac:dyDescent="0.25">
      <c r="F573" s="99"/>
      <c r="G573" s="99"/>
      <c r="H573" s="99"/>
      <c r="I573" s="99"/>
      <c r="J573" s="99"/>
      <c r="K573" s="99"/>
      <c r="L573" s="99"/>
      <c r="AF573" s="99"/>
      <c r="AG573" s="99"/>
      <c r="AH573" s="99"/>
      <c r="AJ573" s="99"/>
      <c r="AK573" s="99"/>
      <c r="AL573" s="99"/>
      <c r="AN573" s="99"/>
      <c r="AO573" s="99"/>
      <c r="AQ573" s="99"/>
      <c r="AR573" s="99"/>
      <c r="AT573" s="99"/>
      <c r="AU573" s="99"/>
      <c r="AY573" s="99"/>
      <c r="BB573" s="99"/>
      <c r="BC573" s="99"/>
    </row>
    <row r="574" spans="6:55" x14ac:dyDescent="0.25">
      <c r="F574" s="99"/>
      <c r="G574" s="99"/>
      <c r="H574" s="99"/>
      <c r="I574" s="99"/>
      <c r="J574" s="99"/>
      <c r="K574" s="99"/>
      <c r="L574" s="99"/>
      <c r="AF574" s="99"/>
      <c r="AG574" s="99"/>
      <c r="AH574" s="99"/>
      <c r="AJ574" s="99"/>
      <c r="AK574" s="99"/>
      <c r="AL574" s="99"/>
      <c r="AN574" s="99"/>
      <c r="AO574" s="99"/>
      <c r="AQ574" s="99"/>
      <c r="AR574" s="99"/>
      <c r="AT574" s="99"/>
      <c r="AU574" s="99"/>
      <c r="AY574" s="99"/>
      <c r="BB574" s="99"/>
      <c r="BC574" s="99"/>
    </row>
    <row r="575" spans="6:55" x14ac:dyDescent="0.25">
      <c r="F575" s="99"/>
      <c r="G575" s="99"/>
      <c r="H575" s="99"/>
      <c r="I575" s="99"/>
      <c r="J575" s="99"/>
      <c r="K575" s="99"/>
      <c r="L575" s="99"/>
      <c r="AF575" s="99"/>
      <c r="AG575" s="99"/>
      <c r="AH575" s="99"/>
      <c r="AJ575" s="99"/>
      <c r="AK575" s="99"/>
      <c r="AL575" s="99"/>
      <c r="AN575" s="99"/>
      <c r="AO575" s="99"/>
      <c r="AQ575" s="99"/>
      <c r="AR575" s="99"/>
      <c r="AT575" s="99"/>
      <c r="AU575" s="99"/>
      <c r="AY575" s="99"/>
      <c r="BB575" s="99"/>
      <c r="BC575" s="99"/>
    </row>
    <row r="576" spans="6:55" x14ac:dyDescent="0.25">
      <c r="F576" s="99"/>
      <c r="G576" s="99"/>
      <c r="H576" s="99"/>
      <c r="I576" s="99"/>
      <c r="J576" s="99"/>
      <c r="K576" s="99"/>
      <c r="L576" s="99"/>
      <c r="AF576" s="99"/>
      <c r="AG576" s="99"/>
      <c r="AH576" s="99"/>
      <c r="AJ576" s="99"/>
      <c r="AK576" s="99"/>
      <c r="AL576" s="99"/>
      <c r="AN576" s="99"/>
      <c r="AO576" s="99"/>
      <c r="AQ576" s="99"/>
      <c r="AR576" s="99"/>
      <c r="AT576" s="99"/>
      <c r="AU576" s="99"/>
      <c r="AY576" s="99"/>
      <c r="BB576" s="99"/>
      <c r="BC576" s="99"/>
    </row>
    <row r="577" spans="6:55" x14ac:dyDescent="0.25">
      <c r="F577" s="99"/>
      <c r="G577" s="99"/>
      <c r="H577" s="99"/>
      <c r="I577" s="99"/>
      <c r="J577" s="99"/>
      <c r="K577" s="99"/>
      <c r="L577" s="99"/>
      <c r="AF577" s="99"/>
      <c r="AG577" s="99"/>
      <c r="AH577" s="99"/>
      <c r="AJ577" s="99"/>
      <c r="AK577" s="99"/>
      <c r="AL577" s="99"/>
      <c r="AN577" s="99"/>
      <c r="AO577" s="99"/>
      <c r="AQ577" s="99"/>
      <c r="AR577" s="99"/>
      <c r="AT577" s="99"/>
      <c r="AU577" s="99"/>
      <c r="AY577" s="99"/>
      <c r="BB577" s="99"/>
      <c r="BC577" s="99"/>
    </row>
    <row r="578" spans="6:55" x14ac:dyDescent="0.25">
      <c r="F578" s="99"/>
      <c r="G578" s="99"/>
      <c r="H578" s="99"/>
      <c r="I578" s="99"/>
      <c r="J578" s="99"/>
      <c r="K578" s="99"/>
      <c r="L578" s="99"/>
      <c r="AF578" s="99"/>
      <c r="AG578" s="99"/>
      <c r="AH578" s="99"/>
      <c r="AJ578" s="99"/>
      <c r="AK578" s="99"/>
      <c r="AL578" s="99"/>
      <c r="AN578" s="99"/>
      <c r="AO578" s="99"/>
      <c r="AQ578" s="99"/>
      <c r="AR578" s="99"/>
      <c r="AT578" s="99"/>
      <c r="AU578" s="99"/>
      <c r="AY578" s="99"/>
      <c r="BB578" s="99"/>
      <c r="BC578" s="99"/>
    </row>
    <row r="579" spans="6:55" x14ac:dyDescent="0.25">
      <c r="F579" s="99"/>
      <c r="G579" s="99"/>
      <c r="H579" s="99"/>
      <c r="I579" s="99"/>
      <c r="J579" s="99"/>
      <c r="K579" s="99"/>
      <c r="L579" s="99"/>
      <c r="AF579" s="99"/>
      <c r="AG579" s="99"/>
      <c r="AH579" s="99"/>
      <c r="AJ579" s="99"/>
      <c r="AK579" s="99"/>
      <c r="AL579" s="99"/>
      <c r="AN579" s="99"/>
      <c r="AO579" s="99"/>
      <c r="AQ579" s="99"/>
      <c r="AR579" s="99"/>
      <c r="AT579" s="99"/>
      <c r="AU579" s="99"/>
      <c r="AY579" s="99"/>
      <c r="BB579" s="99"/>
      <c r="BC579" s="99"/>
    </row>
    <row r="580" spans="6:55" x14ac:dyDescent="0.25">
      <c r="F580" s="99"/>
      <c r="G580" s="99"/>
      <c r="H580" s="99"/>
      <c r="I580" s="99"/>
      <c r="J580" s="99"/>
      <c r="K580" s="99"/>
      <c r="L580" s="99"/>
      <c r="AF580" s="99"/>
      <c r="AG580" s="99"/>
      <c r="AH580" s="99"/>
      <c r="AJ580" s="99"/>
      <c r="AK580" s="99"/>
      <c r="AL580" s="99"/>
      <c r="AN580" s="99"/>
      <c r="AO580" s="99"/>
      <c r="AQ580" s="99"/>
      <c r="AR580" s="99"/>
      <c r="AT580" s="99"/>
      <c r="AU580" s="99"/>
      <c r="AY580" s="99"/>
      <c r="BB580" s="99"/>
      <c r="BC580" s="99"/>
    </row>
    <row r="581" spans="6:55" x14ac:dyDescent="0.25">
      <c r="F581" s="99"/>
      <c r="G581" s="99"/>
      <c r="H581" s="99"/>
      <c r="I581" s="99"/>
      <c r="J581" s="99"/>
      <c r="K581" s="99"/>
      <c r="L581" s="99"/>
      <c r="AF581" s="99"/>
      <c r="AG581" s="99"/>
      <c r="AH581" s="99"/>
      <c r="AJ581" s="99"/>
      <c r="AK581" s="99"/>
      <c r="AL581" s="99"/>
      <c r="AN581" s="99"/>
      <c r="AO581" s="99"/>
      <c r="AQ581" s="99"/>
      <c r="AR581" s="99"/>
      <c r="AT581" s="99"/>
      <c r="AU581" s="99"/>
      <c r="AY581" s="99"/>
      <c r="BB581" s="99"/>
      <c r="BC581" s="99"/>
    </row>
    <row r="582" spans="6:55" x14ac:dyDescent="0.25">
      <c r="F582" s="99"/>
      <c r="G582" s="99"/>
      <c r="H582" s="99"/>
      <c r="I582" s="99"/>
      <c r="J582" s="99"/>
      <c r="K582" s="99"/>
      <c r="L582" s="99"/>
      <c r="AF582" s="99"/>
      <c r="AG582" s="99"/>
      <c r="AH582" s="99"/>
      <c r="AJ582" s="99"/>
      <c r="AK582" s="99"/>
      <c r="AL582" s="99"/>
      <c r="AN582" s="99"/>
      <c r="AO582" s="99"/>
      <c r="AQ582" s="99"/>
      <c r="AR582" s="99"/>
      <c r="AT582" s="99"/>
      <c r="AU582" s="99"/>
      <c r="AY582" s="99"/>
      <c r="BB582" s="99"/>
      <c r="BC582" s="99"/>
    </row>
    <row r="583" spans="6:55" x14ac:dyDescent="0.25">
      <c r="F583" s="99"/>
      <c r="G583" s="99"/>
      <c r="H583" s="99"/>
      <c r="I583" s="99"/>
      <c r="J583" s="99"/>
      <c r="K583" s="99"/>
      <c r="L583" s="99"/>
      <c r="AF583" s="99"/>
      <c r="AG583" s="99"/>
      <c r="AH583" s="99"/>
      <c r="AJ583" s="99"/>
      <c r="AK583" s="99"/>
      <c r="AL583" s="99"/>
      <c r="AN583" s="99"/>
      <c r="AO583" s="99"/>
      <c r="AQ583" s="99"/>
      <c r="AR583" s="99"/>
      <c r="AT583" s="99"/>
      <c r="AU583" s="99"/>
      <c r="AY583" s="99"/>
      <c r="BB583" s="99"/>
      <c r="BC583" s="99"/>
    </row>
    <row r="584" spans="6:55" x14ac:dyDescent="0.25">
      <c r="F584" s="99"/>
      <c r="G584" s="99"/>
      <c r="H584" s="99"/>
      <c r="I584" s="99"/>
      <c r="J584" s="99"/>
      <c r="K584" s="99"/>
      <c r="L584" s="99"/>
      <c r="AF584" s="99"/>
      <c r="AG584" s="99"/>
      <c r="AH584" s="99"/>
      <c r="AJ584" s="99"/>
      <c r="AK584" s="99"/>
      <c r="AL584" s="99"/>
      <c r="AN584" s="99"/>
      <c r="AO584" s="99"/>
      <c r="AQ584" s="99"/>
      <c r="AR584" s="99"/>
      <c r="AT584" s="99"/>
      <c r="AU584" s="99"/>
      <c r="AY584" s="99"/>
      <c r="BB584" s="99"/>
      <c r="BC584" s="99"/>
    </row>
    <row r="585" spans="6:55" x14ac:dyDescent="0.25">
      <c r="F585" s="99"/>
      <c r="G585" s="99"/>
      <c r="H585" s="99"/>
      <c r="I585" s="99"/>
      <c r="J585" s="99"/>
      <c r="K585" s="99"/>
      <c r="L585" s="99"/>
      <c r="AF585" s="99"/>
      <c r="AG585" s="99"/>
      <c r="AH585" s="99"/>
      <c r="AJ585" s="99"/>
      <c r="AK585" s="99"/>
      <c r="AL585" s="99"/>
      <c r="AN585" s="99"/>
      <c r="AO585" s="99"/>
      <c r="AQ585" s="99"/>
      <c r="AR585" s="99"/>
      <c r="AT585" s="99"/>
      <c r="AU585" s="99"/>
      <c r="AY585" s="99"/>
      <c r="BB585" s="99"/>
      <c r="BC585" s="99"/>
    </row>
    <row r="586" spans="6:55" x14ac:dyDescent="0.25">
      <c r="F586" s="99"/>
      <c r="G586" s="99"/>
      <c r="H586" s="99"/>
      <c r="I586" s="99"/>
      <c r="J586" s="99"/>
      <c r="K586" s="99"/>
      <c r="L586" s="99"/>
      <c r="AF586" s="99"/>
      <c r="AG586" s="99"/>
      <c r="AH586" s="99"/>
      <c r="AJ586" s="99"/>
      <c r="AK586" s="99"/>
      <c r="AL586" s="99"/>
      <c r="AN586" s="99"/>
      <c r="AO586" s="99"/>
      <c r="AQ586" s="99"/>
      <c r="AR586" s="99"/>
      <c r="AT586" s="99"/>
      <c r="AU586" s="99"/>
      <c r="AY586" s="99"/>
      <c r="BB586" s="99"/>
      <c r="BC586" s="99"/>
    </row>
    <row r="587" spans="6:55" x14ac:dyDescent="0.25">
      <c r="F587" s="99"/>
      <c r="G587" s="99"/>
      <c r="H587" s="99"/>
      <c r="I587" s="99"/>
      <c r="J587" s="99"/>
      <c r="K587" s="99"/>
      <c r="L587" s="99"/>
      <c r="AF587" s="99"/>
      <c r="AG587" s="99"/>
      <c r="AH587" s="99"/>
      <c r="AJ587" s="99"/>
      <c r="AK587" s="99"/>
      <c r="AL587" s="99"/>
      <c r="AN587" s="99"/>
      <c r="AO587" s="99"/>
      <c r="AQ587" s="99"/>
      <c r="AR587" s="99"/>
      <c r="AT587" s="99"/>
      <c r="AU587" s="99"/>
      <c r="AY587" s="99"/>
      <c r="BB587" s="99"/>
      <c r="BC587" s="99"/>
    </row>
    <row r="588" spans="6:55" x14ac:dyDescent="0.25">
      <c r="F588" s="99"/>
      <c r="G588" s="99"/>
      <c r="H588" s="99"/>
      <c r="I588" s="99"/>
      <c r="J588" s="99"/>
      <c r="K588" s="99"/>
      <c r="L588" s="99"/>
      <c r="AF588" s="99"/>
      <c r="AG588" s="99"/>
      <c r="AH588" s="99"/>
      <c r="AJ588" s="99"/>
      <c r="AK588" s="99"/>
      <c r="AL588" s="99"/>
      <c r="AN588" s="99"/>
      <c r="AO588" s="99"/>
      <c r="AQ588" s="99"/>
      <c r="AR588" s="99"/>
      <c r="AT588" s="99"/>
      <c r="AU588" s="99"/>
      <c r="AY588" s="99"/>
      <c r="BB588" s="99"/>
      <c r="BC588" s="99"/>
    </row>
    <row r="589" spans="6:55" x14ac:dyDescent="0.25">
      <c r="F589" s="99"/>
      <c r="G589" s="99"/>
      <c r="H589" s="99"/>
      <c r="I589" s="99"/>
      <c r="J589" s="99"/>
      <c r="K589" s="99"/>
      <c r="L589" s="99"/>
      <c r="AF589" s="99"/>
      <c r="AG589" s="99"/>
      <c r="AH589" s="99"/>
      <c r="AJ589" s="99"/>
      <c r="AK589" s="99"/>
      <c r="AL589" s="99"/>
      <c r="AN589" s="99"/>
      <c r="AO589" s="99"/>
      <c r="AQ589" s="99"/>
      <c r="AR589" s="99"/>
      <c r="AT589" s="99"/>
      <c r="AU589" s="99"/>
      <c r="AY589" s="99"/>
      <c r="BB589" s="99"/>
      <c r="BC589" s="99"/>
    </row>
    <row r="590" spans="6:55" x14ac:dyDescent="0.25">
      <c r="F590" s="99"/>
      <c r="G590" s="99"/>
      <c r="H590" s="99"/>
      <c r="I590" s="99"/>
      <c r="J590" s="99"/>
      <c r="K590" s="99"/>
      <c r="L590" s="99"/>
      <c r="AF590" s="99"/>
      <c r="AG590" s="99"/>
      <c r="AH590" s="99"/>
      <c r="AJ590" s="99"/>
      <c r="AK590" s="99"/>
      <c r="AL590" s="99"/>
      <c r="AN590" s="99"/>
      <c r="AO590" s="99"/>
      <c r="AQ590" s="99"/>
      <c r="AR590" s="99"/>
      <c r="AT590" s="99"/>
      <c r="AU590" s="99"/>
      <c r="AY590" s="99"/>
      <c r="BB590" s="99"/>
      <c r="BC590" s="99"/>
    </row>
    <row r="591" spans="6:55" x14ac:dyDescent="0.25">
      <c r="F591" s="99"/>
      <c r="G591" s="99"/>
      <c r="H591" s="99"/>
      <c r="I591" s="99"/>
      <c r="J591" s="99"/>
      <c r="K591" s="99"/>
      <c r="L591" s="99"/>
      <c r="AF591" s="99"/>
      <c r="AG591" s="99"/>
      <c r="AH591" s="99"/>
      <c r="AJ591" s="99"/>
      <c r="AK591" s="99"/>
      <c r="AL591" s="99"/>
      <c r="AN591" s="99"/>
      <c r="AO591" s="99"/>
      <c r="AQ591" s="99"/>
      <c r="AR591" s="99"/>
      <c r="AT591" s="99"/>
      <c r="AU591" s="99"/>
      <c r="AY591" s="99"/>
      <c r="BB591" s="99"/>
      <c r="BC591" s="99"/>
    </row>
    <row r="592" spans="6:55" x14ac:dyDescent="0.25">
      <c r="F592" s="99"/>
      <c r="G592" s="99"/>
      <c r="H592" s="99"/>
      <c r="I592" s="99"/>
      <c r="J592" s="99"/>
      <c r="K592" s="99"/>
      <c r="L592" s="99"/>
      <c r="AF592" s="99"/>
      <c r="AG592" s="99"/>
      <c r="AH592" s="99"/>
      <c r="AJ592" s="99"/>
      <c r="AK592" s="99"/>
      <c r="AL592" s="99"/>
      <c r="AN592" s="99"/>
      <c r="AO592" s="99"/>
      <c r="AQ592" s="99"/>
      <c r="AR592" s="99"/>
      <c r="AT592" s="99"/>
      <c r="AU592" s="99"/>
      <c r="AY592" s="99"/>
      <c r="BB592" s="99"/>
      <c r="BC592" s="99"/>
    </row>
    <row r="593" spans="6:55" x14ac:dyDescent="0.25">
      <c r="F593" s="99"/>
      <c r="G593" s="99"/>
      <c r="H593" s="99"/>
      <c r="I593" s="99"/>
      <c r="J593" s="99"/>
      <c r="K593" s="99"/>
      <c r="L593" s="99"/>
      <c r="AF593" s="99"/>
      <c r="AG593" s="99"/>
      <c r="AH593" s="99"/>
      <c r="AJ593" s="99"/>
      <c r="AK593" s="99"/>
      <c r="AL593" s="99"/>
      <c r="AN593" s="99"/>
      <c r="AO593" s="99"/>
      <c r="AQ593" s="99"/>
      <c r="AR593" s="99"/>
      <c r="AT593" s="99"/>
      <c r="AU593" s="99"/>
      <c r="AY593" s="99"/>
      <c r="BB593" s="99"/>
      <c r="BC593" s="99"/>
    </row>
    <row r="594" spans="6:55" x14ac:dyDescent="0.25">
      <c r="F594" s="99"/>
      <c r="G594" s="99"/>
      <c r="H594" s="99"/>
      <c r="I594" s="99"/>
      <c r="J594" s="99"/>
      <c r="K594" s="99"/>
      <c r="L594" s="99"/>
      <c r="AF594" s="99"/>
      <c r="AG594" s="99"/>
      <c r="AH594" s="99"/>
      <c r="AJ594" s="99"/>
      <c r="AK594" s="99"/>
      <c r="AL594" s="99"/>
      <c r="AN594" s="99"/>
      <c r="AO594" s="99"/>
      <c r="AQ594" s="99"/>
      <c r="AR594" s="99"/>
      <c r="AT594" s="99"/>
      <c r="AU594" s="99"/>
      <c r="AY594" s="99"/>
      <c r="BB594" s="99"/>
      <c r="BC594" s="99"/>
    </row>
    <row r="595" spans="6:55" x14ac:dyDescent="0.25">
      <c r="F595" s="99"/>
      <c r="G595" s="99"/>
      <c r="H595" s="99"/>
      <c r="I595" s="99"/>
      <c r="J595" s="99"/>
      <c r="K595" s="99"/>
      <c r="L595" s="99"/>
      <c r="AF595" s="99"/>
      <c r="AG595" s="99"/>
      <c r="AH595" s="99"/>
      <c r="AJ595" s="99"/>
      <c r="AK595" s="99"/>
      <c r="AL595" s="99"/>
      <c r="AN595" s="99"/>
      <c r="AO595" s="99"/>
      <c r="AQ595" s="99"/>
      <c r="AR595" s="99"/>
      <c r="AT595" s="99"/>
      <c r="AU595" s="99"/>
      <c r="AY595" s="99"/>
      <c r="BB595" s="99"/>
      <c r="BC595" s="99"/>
    </row>
    <row r="596" spans="6:55" x14ac:dyDescent="0.25">
      <c r="F596" s="99"/>
      <c r="G596" s="99"/>
      <c r="H596" s="99"/>
      <c r="I596" s="99"/>
      <c r="J596" s="99"/>
      <c r="K596" s="99"/>
      <c r="L596" s="99"/>
      <c r="AF596" s="99"/>
      <c r="AG596" s="99"/>
      <c r="AH596" s="99"/>
      <c r="AJ596" s="99"/>
      <c r="AK596" s="99"/>
      <c r="AL596" s="99"/>
      <c r="AN596" s="99"/>
      <c r="AO596" s="99"/>
      <c r="AQ596" s="99"/>
      <c r="AR596" s="99"/>
      <c r="AT596" s="99"/>
      <c r="AU596" s="99"/>
      <c r="AY596" s="99"/>
      <c r="BB596" s="99"/>
      <c r="BC596" s="99"/>
    </row>
    <row r="597" spans="6:55" x14ac:dyDescent="0.25">
      <c r="F597" s="99"/>
      <c r="G597" s="99"/>
      <c r="H597" s="99"/>
      <c r="I597" s="99"/>
      <c r="J597" s="99"/>
      <c r="K597" s="99"/>
      <c r="L597" s="99"/>
      <c r="AF597" s="99"/>
      <c r="AG597" s="99"/>
      <c r="AH597" s="99"/>
      <c r="AJ597" s="99"/>
      <c r="AK597" s="99"/>
      <c r="AL597" s="99"/>
      <c r="AN597" s="99"/>
      <c r="AO597" s="99"/>
      <c r="AQ597" s="99"/>
      <c r="AR597" s="99"/>
      <c r="AT597" s="99"/>
      <c r="AU597" s="99"/>
      <c r="AY597" s="99"/>
      <c r="BB597" s="99"/>
      <c r="BC597" s="99"/>
    </row>
    <row r="598" spans="6:55" x14ac:dyDescent="0.25">
      <c r="F598" s="99"/>
      <c r="G598" s="99"/>
      <c r="H598" s="99"/>
      <c r="I598" s="99"/>
      <c r="J598" s="99"/>
      <c r="K598" s="99"/>
      <c r="L598" s="99"/>
      <c r="AF598" s="99"/>
      <c r="AG598" s="99"/>
      <c r="AH598" s="99"/>
      <c r="AJ598" s="99"/>
      <c r="AK598" s="99"/>
      <c r="AL598" s="99"/>
      <c r="AN598" s="99"/>
      <c r="AO598" s="99"/>
      <c r="AQ598" s="99"/>
      <c r="AR598" s="99"/>
      <c r="AT598" s="99"/>
      <c r="AU598" s="99"/>
      <c r="AY598" s="99"/>
      <c r="BB598" s="99"/>
      <c r="BC598" s="99"/>
    </row>
    <row r="599" spans="6:55" x14ac:dyDescent="0.25">
      <c r="F599" s="99"/>
      <c r="G599" s="99"/>
      <c r="H599" s="99"/>
      <c r="I599" s="99"/>
      <c r="J599" s="99"/>
      <c r="K599" s="99"/>
      <c r="L599" s="99"/>
      <c r="AF599" s="99"/>
      <c r="AG599" s="99"/>
      <c r="AH599" s="99"/>
      <c r="AJ599" s="99"/>
      <c r="AK599" s="99"/>
      <c r="AL599" s="99"/>
      <c r="AN599" s="99"/>
      <c r="AO599" s="99"/>
      <c r="AQ599" s="99"/>
      <c r="AR599" s="99"/>
      <c r="AT599" s="99"/>
      <c r="AU599" s="99"/>
      <c r="AY599" s="99"/>
      <c r="BB599" s="99"/>
      <c r="BC599" s="99"/>
    </row>
    <row r="600" spans="6:55" x14ac:dyDescent="0.25">
      <c r="F600" s="99"/>
      <c r="G600" s="99"/>
      <c r="H600" s="99"/>
      <c r="I600" s="99"/>
      <c r="J600" s="99"/>
      <c r="K600" s="99"/>
      <c r="L600" s="99"/>
      <c r="AF600" s="99"/>
      <c r="AG600" s="99"/>
      <c r="AH600" s="99"/>
      <c r="AJ600" s="99"/>
      <c r="AK600" s="99"/>
      <c r="AL600" s="99"/>
      <c r="AN600" s="99"/>
      <c r="AO600" s="99"/>
      <c r="AQ600" s="99"/>
      <c r="AR600" s="99"/>
      <c r="AT600" s="99"/>
      <c r="AU600" s="99"/>
      <c r="AY600" s="99"/>
      <c r="BB600" s="99"/>
      <c r="BC600" s="99"/>
    </row>
    <row r="601" spans="6:55" x14ac:dyDescent="0.25">
      <c r="F601" s="99"/>
      <c r="G601" s="99"/>
      <c r="H601" s="99"/>
      <c r="I601" s="99"/>
      <c r="J601" s="99"/>
      <c r="K601" s="99"/>
      <c r="L601" s="99"/>
      <c r="AF601" s="99"/>
      <c r="AG601" s="99"/>
      <c r="AH601" s="99"/>
      <c r="AJ601" s="99"/>
      <c r="AK601" s="99"/>
      <c r="AL601" s="99"/>
      <c r="AN601" s="99"/>
      <c r="AO601" s="99"/>
      <c r="AQ601" s="99"/>
      <c r="AR601" s="99"/>
      <c r="AT601" s="99"/>
      <c r="AU601" s="99"/>
      <c r="AY601" s="99"/>
      <c r="BB601" s="99"/>
      <c r="BC601" s="99"/>
    </row>
    <row r="602" spans="6:55" x14ac:dyDescent="0.25">
      <c r="F602" s="99"/>
      <c r="G602" s="99"/>
      <c r="H602" s="99"/>
      <c r="I602" s="99"/>
      <c r="J602" s="99"/>
      <c r="K602" s="99"/>
      <c r="L602" s="99"/>
      <c r="AF602" s="99"/>
      <c r="AG602" s="99"/>
      <c r="AH602" s="99"/>
      <c r="AJ602" s="99"/>
      <c r="AK602" s="99"/>
      <c r="AL602" s="99"/>
      <c r="AN602" s="99"/>
      <c r="AO602" s="99"/>
      <c r="AQ602" s="99"/>
      <c r="AR602" s="99"/>
      <c r="AT602" s="99"/>
      <c r="AU602" s="99"/>
      <c r="AY602" s="99"/>
      <c r="BB602" s="99"/>
      <c r="BC602" s="99"/>
    </row>
    <row r="603" spans="6:55" x14ac:dyDescent="0.25">
      <c r="F603" s="99"/>
      <c r="G603" s="99"/>
      <c r="H603" s="99"/>
      <c r="I603" s="99"/>
      <c r="J603" s="99"/>
      <c r="K603" s="99"/>
      <c r="L603" s="99"/>
      <c r="AF603" s="99"/>
      <c r="AG603" s="99"/>
      <c r="AH603" s="99"/>
      <c r="AJ603" s="99"/>
      <c r="AK603" s="99"/>
      <c r="AL603" s="99"/>
      <c r="AN603" s="99"/>
      <c r="AO603" s="99"/>
      <c r="AQ603" s="99"/>
      <c r="AR603" s="99"/>
      <c r="AT603" s="99"/>
      <c r="AU603" s="99"/>
      <c r="AY603" s="99"/>
      <c r="BB603" s="99"/>
      <c r="BC603" s="99"/>
    </row>
    <row r="604" spans="6:55" x14ac:dyDescent="0.25">
      <c r="F604" s="99"/>
      <c r="G604" s="99"/>
      <c r="H604" s="99"/>
      <c r="I604" s="99"/>
      <c r="J604" s="99"/>
      <c r="K604" s="99"/>
      <c r="L604" s="99"/>
      <c r="AF604" s="99"/>
      <c r="AG604" s="99"/>
      <c r="AH604" s="99"/>
      <c r="AJ604" s="99"/>
      <c r="AK604" s="99"/>
      <c r="AL604" s="99"/>
      <c r="AN604" s="99"/>
      <c r="AO604" s="99"/>
      <c r="AQ604" s="99"/>
      <c r="AR604" s="99"/>
      <c r="AT604" s="99"/>
      <c r="AU604" s="99"/>
      <c r="AY604" s="99"/>
      <c r="BB604" s="99"/>
      <c r="BC604" s="99"/>
    </row>
    <row r="605" spans="6:55" x14ac:dyDescent="0.25">
      <c r="F605" s="99"/>
      <c r="G605" s="99"/>
      <c r="H605" s="99"/>
      <c r="I605" s="99"/>
      <c r="J605" s="99"/>
      <c r="K605" s="99"/>
      <c r="L605" s="99"/>
      <c r="AF605" s="99"/>
      <c r="AG605" s="99"/>
      <c r="AH605" s="99"/>
      <c r="AJ605" s="99"/>
      <c r="AK605" s="99"/>
      <c r="AL605" s="99"/>
      <c r="AN605" s="99"/>
      <c r="AO605" s="99"/>
      <c r="AQ605" s="99"/>
      <c r="AR605" s="99"/>
      <c r="AT605" s="99"/>
      <c r="AU605" s="99"/>
      <c r="AY605" s="99"/>
      <c r="BB605" s="99"/>
      <c r="BC605" s="99"/>
    </row>
    <row r="606" spans="6:55" x14ac:dyDescent="0.25">
      <c r="F606" s="99"/>
      <c r="G606" s="99"/>
      <c r="H606" s="99"/>
      <c r="I606" s="99"/>
      <c r="J606" s="99"/>
      <c r="K606" s="99"/>
      <c r="L606" s="99"/>
      <c r="AF606" s="99"/>
      <c r="AG606" s="99"/>
      <c r="AH606" s="99"/>
      <c r="AJ606" s="99"/>
      <c r="AK606" s="99"/>
      <c r="AL606" s="99"/>
      <c r="AN606" s="99"/>
      <c r="AO606" s="99"/>
      <c r="AQ606" s="99"/>
      <c r="AR606" s="99"/>
      <c r="AT606" s="99"/>
      <c r="AU606" s="99"/>
      <c r="AY606" s="99"/>
      <c r="BB606" s="99"/>
      <c r="BC606" s="99"/>
    </row>
    <row r="607" spans="6:55" x14ac:dyDescent="0.25">
      <c r="F607" s="99"/>
      <c r="G607" s="99"/>
      <c r="H607" s="99"/>
      <c r="I607" s="99"/>
      <c r="J607" s="99"/>
      <c r="K607" s="99"/>
      <c r="L607" s="99"/>
      <c r="AF607" s="99"/>
      <c r="AG607" s="99"/>
      <c r="AH607" s="99"/>
      <c r="AJ607" s="99"/>
      <c r="AK607" s="99"/>
      <c r="AL607" s="99"/>
      <c r="AN607" s="99"/>
      <c r="AO607" s="99"/>
      <c r="AQ607" s="99"/>
      <c r="AR607" s="99"/>
      <c r="AT607" s="99"/>
      <c r="AU607" s="99"/>
      <c r="AY607" s="99"/>
      <c r="BB607" s="99"/>
      <c r="BC607" s="99"/>
    </row>
    <row r="608" spans="6:55" x14ac:dyDescent="0.25">
      <c r="F608" s="99"/>
      <c r="G608" s="99"/>
      <c r="H608" s="99"/>
      <c r="I608" s="99"/>
      <c r="J608" s="99"/>
      <c r="K608" s="99"/>
      <c r="L608" s="99"/>
      <c r="AF608" s="99"/>
      <c r="AG608" s="99"/>
      <c r="AH608" s="99"/>
      <c r="AJ608" s="99"/>
      <c r="AK608" s="99"/>
      <c r="AL608" s="99"/>
      <c r="AN608" s="99"/>
      <c r="AO608" s="99"/>
      <c r="AQ608" s="99"/>
      <c r="AR608" s="99"/>
      <c r="AT608" s="99"/>
      <c r="AU608" s="99"/>
      <c r="AY608" s="99"/>
      <c r="BB608" s="99"/>
      <c r="BC608" s="99"/>
    </row>
    <row r="609" spans="6:55" x14ac:dyDescent="0.25">
      <c r="F609" s="99"/>
      <c r="G609" s="99"/>
      <c r="H609" s="99"/>
      <c r="I609" s="99"/>
      <c r="J609" s="99"/>
      <c r="K609" s="99"/>
      <c r="L609" s="99"/>
      <c r="AF609" s="99"/>
      <c r="AG609" s="99"/>
      <c r="AH609" s="99"/>
      <c r="AJ609" s="99"/>
      <c r="AK609" s="99"/>
      <c r="AL609" s="99"/>
      <c r="AN609" s="99"/>
      <c r="AO609" s="99"/>
      <c r="AQ609" s="99"/>
      <c r="AR609" s="99"/>
      <c r="AT609" s="99"/>
      <c r="AU609" s="99"/>
      <c r="AY609" s="99"/>
      <c r="BB609" s="99"/>
      <c r="BC609" s="99"/>
    </row>
    <row r="610" spans="6:55" x14ac:dyDescent="0.25">
      <c r="F610" s="99"/>
      <c r="G610" s="99"/>
      <c r="H610" s="99"/>
      <c r="I610" s="99"/>
      <c r="J610" s="99"/>
      <c r="K610" s="99"/>
      <c r="L610" s="99"/>
      <c r="AF610" s="99"/>
      <c r="AG610" s="99"/>
      <c r="AH610" s="99"/>
      <c r="AJ610" s="99"/>
      <c r="AK610" s="99"/>
      <c r="AL610" s="99"/>
      <c r="AN610" s="99"/>
      <c r="AO610" s="99"/>
      <c r="AQ610" s="99"/>
      <c r="AR610" s="99"/>
      <c r="AT610" s="99"/>
      <c r="AU610" s="99"/>
      <c r="AY610" s="99"/>
      <c r="BB610" s="99"/>
      <c r="BC610" s="99"/>
    </row>
    <row r="611" spans="6:55" x14ac:dyDescent="0.25">
      <c r="F611" s="99"/>
      <c r="G611" s="99"/>
      <c r="H611" s="99"/>
      <c r="I611" s="99"/>
      <c r="J611" s="99"/>
      <c r="K611" s="99"/>
      <c r="L611" s="99"/>
      <c r="AF611" s="99"/>
      <c r="AG611" s="99"/>
      <c r="AH611" s="99"/>
      <c r="AJ611" s="99"/>
      <c r="AK611" s="99"/>
      <c r="AL611" s="99"/>
      <c r="AN611" s="99"/>
      <c r="AO611" s="99"/>
      <c r="AQ611" s="99"/>
      <c r="AR611" s="99"/>
      <c r="AT611" s="99"/>
      <c r="AU611" s="99"/>
      <c r="AY611" s="99"/>
      <c r="BB611" s="99"/>
      <c r="BC611" s="99"/>
    </row>
    <row r="612" spans="6:55" x14ac:dyDescent="0.25">
      <c r="F612" s="99"/>
      <c r="G612" s="99"/>
      <c r="H612" s="99"/>
      <c r="I612" s="99"/>
      <c r="J612" s="99"/>
      <c r="K612" s="99"/>
      <c r="L612" s="99"/>
      <c r="AF612" s="99"/>
      <c r="AG612" s="99"/>
      <c r="AH612" s="99"/>
      <c r="AJ612" s="99"/>
      <c r="AK612" s="99"/>
      <c r="AL612" s="99"/>
      <c r="AN612" s="99"/>
      <c r="AO612" s="99"/>
      <c r="AQ612" s="99"/>
      <c r="AR612" s="99"/>
      <c r="AT612" s="99"/>
      <c r="AU612" s="99"/>
      <c r="AY612" s="99"/>
      <c r="BB612" s="99"/>
      <c r="BC612" s="99"/>
    </row>
    <row r="613" spans="6:55" x14ac:dyDescent="0.25">
      <c r="F613" s="99"/>
      <c r="G613" s="99"/>
      <c r="H613" s="99"/>
      <c r="I613" s="99"/>
      <c r="J613" s="99"/>
      <c r="K613" s="99"/>
      <c r="L613" s="99"/>
      <c r="AF613" s="99"/>
      <c r="AG613" s="99"/>
      <c r="AH613" s="99"/>
      <c r="AJ613" s="99"/>
      <c r="AK613" s="99"/>
      <c r="AL613" s="99"/>
      <c r="AN613" s="99"/>
      <c r="AO613" s="99"/>
      <c r="AQ613" s="99"/>
      <c r="AR613" s="99"/>
      <c r="AT613" s="99"/>
      <c r="AU613" s="99"/>
      <c r="AY613" s="99"/>
      <c r="BB613" s="99"/>
      <c r="BC613" s="99"/>
    </row>
    <row r="614" spans="6:55" x14ac:dyDescent="0.25">
      <c r="F614" s="99"/>
      <c r="G614" s="99"/>
      <c r="H614" s="99"/>
      <c r="I614" s="99"/>
      <c r="J614" s="99"/>
      <c r="K614" s="99"/>
      <c r="L614" s="99"/>
      <c r="AF614" s="99"/>
      <c r="AG614" s="99"/>
      <c r="AH614" s="99"/>
      <c r="AJ614" s="99"/>
      <c r="AK614" s="99"/>
      <c r="AL614" s="99"/>
      <c r="AN614" s="99"/>
      <c r="AO614" s="99"/>
      <c r="AQ614" s="99"/>
      <c r="AR614" s="99"/>
      <c r="AT614" s="99"/>
      <c r="AU614" s="99"/>
      <c r="AY614" s="99"/>
      <c r="BB614" s="99"/>
      <c r="BC614" s="99"/>
    </row>
    <row r="615" spans="6:55" x14ac:dyDescent="0.25">
      <c r="F615" s="99"/>
      <c r="G615" s="99"/>
      <c r="H615" s="99"/>
      <c r="I615" s="99"/>
      <c r="J615" s="99"/>
      <c r="K615" s="99"/>
      <c r="L615" s="99"/>
      <c r="AF615" s="99"/>
      <c r="AG615" s="99"/>
      <c r="AH615" s="99"/>
      <c r="AJ615" s="99"/>
      <c r="AK615" s="99"/>
      <c r="AL615" s="99"/>
      <c r="AN615" s="99"/>
      <c r="AO615" s="99"/>
      <c r="AQ615" s="99"/>
      <c r="AR615" s="99"/>
      <c r="AT615" s="99"/>
      <c r="AU615" s="99"/>
      <c r="AY615" s="99"/>
      <c r="BB615" s="99"/>
      <c r="BC615" s="99"/>
    </row>
    <row r="616" spans="6:55" x14ac:dyDescent="0.25">
      <c r="F616" s="99"/>
      <c r="G616" s="99"/>
      <c r="H616" s="99"/>
      <c r="I616" s="99"/>
      <c r="J616" s="99"/>
      <c r="K616" s="99"/>
      <c r="L616" s="99"/>
      <c r="AF616" s="99"/>
      <c r="AG616" s="99"/>
      <c r="AH616" s="99"/>
      <c r="AJ616" s="99"/>
      <c r="AK616" s="99"/>
      <c r="AL616" s="99"/>
      <c r="AN616" s="99"/>
      <c r="AO616" s="99"/>
      <c r="AQ616" s="99"/>
      <c r="AR616" s="99"/>
      <c r="AT616" s="99"/>
      <c r="AU616" s="99"/>
      <c r="AY616" s="99"/>
      <c r="BB616" s="99"/>
      <c r="BC616" s="99"/>
    </row>
    <row r="617" spans="6:55" x14ac:dyDescent="0.25">
      <c r="F617" s="99"/>
      <c r="G617" s="99"/>
      <c r="H617" s="99"/>
      <c r="I617" s="99"/>
      <c r="J617" s="99"/>
      <c r="K617" s="99"/>
      <c r="L617" s="99"/>
      <c r="AF617" s="99"/>
      <c r="AG617" s="99"/>
      <c r="AH617" s="99"/>
      <c r="AJ617" s="99"/>
      <c r="AK617" s="99"/>
      <c r="AL617" s="99"/>
      <c r="AN617" s="99"/>
      <c r="AO617" s="99"/>
      <c r="AQ617" s="99"/>
      <c r="AR617" s="99"/>
      <c r="AT617" s="99"/>
      <c r="AU617" s="99"/>
      <c r="AY617" s="99"/>
      <c r="BB617" s="99"/>
      <c r="BC617" s="99"/>
    </row>
    <row r="618" spans="6:55" x14ac:dyDescent="0.25">
      <c r="F618" s="99"/>
      <c r="G618" s="99"/>
      <c r="H618" s="99"/>
      <c r="I618" s="99"/>
      <c r="J618" s="99"/>
      <c r="K618" s="99"/>
      <c r="L618" s="99"/>
      <c r="AF618" s="99"/>
      <c r="AG618" s="99"/>
      <c r="AH618" s="99"/>
      <c r="AJ618" s="99"/>
      <c r="AK618" s="99"/>
      <c r="AL618" s="99"/>
      <c r="AN618" s="99"/>
      <c r="AO618" s="99"/>
      <c r="AQ618" s="99"/>
      <c r="AR618" s="99"/>
      <c r="AT618" s="99"/>
      <c r="AU618" s="99"/>
      <c r="AY618" s="99"/>
      <c r="BB618" s="99"/>
      <c r="BC618" s="99"/>
    </row>
    <row r="619" spans="6:55" x14ac:dyDescent="0.25">
      <c r="F619" s="99"/>
      <c r="G619" s="99"/>
      <c r="H619" s="99"/>
      <c r="I619" s="99"/>
      <c r="J619" s="99"/>
      <c r="K619" s="99"/>
      <c r="L619" s="99"/>
      <c r="AF619" s="99"/>
      <c r="AG619" s="99"/>
      <c r="AH619" s="99"/>
      <c r="AJ619" s="99"/>
      <c r="AK619" s="99"/>
      <c r="AL619" s="99"/>
      <c r="AN619" s="99"/>
      <c r="AO619" s="99"/>
      <c r="AQ619" s="99"/>
      <c r="AR619" s="99"/>
      <c r="AT619" s="99"/>
      <c r="AU619" s="99"/>
      <c r="AY619" s="99"/>
      <c r="BB619" s="99"/>
      <c r="BC619" s="99"/>
    </row>
    <row r="620" spans="6:55" x14ac:dyDescent="0.25">
      <c r="F620" s="99"/>
      <c r="G620" s="99"/>
      <c r="H620" s="99"/>
      <c r="I620" s="99"/>
      <c r="J620" s="99"/>
      <c r="K620" s="99"/>
      <c r="L620" s="99"/>
      <c r="AF620" s="99"/>
      <c r="AG620" s="99"/>
      <c r="AH620" s="99"/>
      <c r="AJ620" s="99"/>
      <c r="AK620" s="99"/>
      <c r="AL620" s="99"/>
      <c r="AN620" s="99"/>
      <c r="AO620" s="99"/>
      <c r="AQ620" s="99"/>
      <c r="AR620" s="99"/>
      <c r="AT620" s="99"/>
      <c r="AU620" s="99"/>
      <c r="AY620" s="99"/>
      <c r="BB620" s="99"/>
      <c r="BC620" s="99"/>
    </row>
    <row r="621" spans="6:55" x14ac:dyDescent="0.25">
      <c r="F621" s="99"/>
      <c r="G621" s="99"/>
      <c r="H621" s="99"/>
      <c r="I621" s="99"/>
      <c r="J621" s="99"/>
      <c r="K621" s="99"/>
      <c r="L621" s="99"/>
      <c r="AF621" s="99"/>
      <c r="AG621" s="99"/>
      <c r="AH621" s="99"/>
      <c r="AJ621" s="99"/>
      <c r="AK621" s="99"/>
      <c r="AL621" s="99"/>
      <c r="AN621" s="99"/>
      <c r="AO621" s="99"/>
      <c r="AQ621" s="99"/>
      <c r="AR621" s="99"/>
      <c r="AT621" s="99"/>
      <c r="AU621" s="99"/>
      <c r="AY621" s="99"/>
      <c r="BB621" s="99"/>
      <c r="BC621" s="99"/>
    </row>
    <row r="622" spans="6:55" x14ac:dyDescent="0.25">
      <c r="F622" s="99"/>
      <c r="G622" s="99"/>
      <c r="H622" s="99"/>
      <c r="I622" s="99"/>
      <c r="J622" s="99"/>
      <c r="K622" s="99"/>
      <c r="L622" s="99"/>
      <c r="AF622" s="99"/>
      <c r="AG622" s="99"/>
      <c r="AH622" s="99"/>
      <c r="AJ622" s="99"/>
      <c r="AK622" s="99"/>
      <c r="AL622" s="99"/>
      <c r="AN622" s="99"/>
      <c r="AO622" s="99"/>
      <c r="AQ622" s="99"/>
      <c r="AR622" s="99"/>
      <c r="AT622" s="99"/>
      <c r="AU622" s="99"/>
      <c r="AY622" s="99"/>
      <c r="BB622" s="99"/>
      <c r="BC622" s="99"/>
    </row>
    <row r="623" spans="6:55" x14ac:dyDescent="0.25">
      <c r="F623" s="99"/>
      <c r="G623" s="99"/>
      <c r="H623" s="99"/>
      <c r="I623" s="99"/>
      <c r="J623" s="99"/>
      <c r="K623" s="99"/>
      <c r="L623" s="99"/>
      <c r="AF623" s="99"/>
      <c r="AG623" s="99"/>
      <c r="AH623" s="99"/>
      <c r="AJ623" s="99"/>
      <c r="AK623" s="99"/>
      <c r="AL623" s="99"/>
      <c r="AN623" s="99"/>
      <c r="AO623" s="99"/>
      <c r="AQ623" s="99"/>
      <c r="AR623" s="99"/>
      <c r="AT623" s="99"/>
      <c r="AU623" s="99"/>
      <c r="AY623" s="99"/>
      <c r="BB623" s="99"/>
      <c r="BC623" s="99"/>
    </row>
    <row r="624" spans="6:55" x14ac:dyDescent="0.25">
      <c r="F624" s="99"/>
      <c r="G624" s="99"/>
      <c r="H624" s="99"/>
      <c r="I624" s="99"/>
      <c r="J624" s="99"/>
      <c r="K624" s="99"/>
      <c r="L624" s="99"/>
      <c r="AF624" s="99"/>
      <c r="AG624" s="99"/>
      <c r="AH624" s="99"/>
      <c r="AJ624" s="99"/>
      <c r="AK624" s="99"/>
      <c r="AL624" s="99"/>
      <c r="AN624" s="99"/>
      <c r="AO624" s="99"/>
      <c r="AQ624" s="99"/>
      <c r="AR624" s="99"/>
      <c r="AT624" s="99"/>
      <c r="AU624" s="99"/>
      <c r="AY624" s="99"/>
      <c r="BB624" s="99"/>
      <c r="BC624" s="99"/>
    </row>
    <row r="625" spans="6:55" x14ac:dyDescent="0.25">
      <c r="F625" s="99"/>
      <c r="G625" s="99"/>
      <c r="H625" s="99"/>
      <c r="I625" s="99"/>
      <c r="J625" s="99"/>
      <c r="K625" s="99"/>
      <c r="L625" s="99"/>
      <c r="AF625" s="99"/>
      <c r="AG625" s="99"/>
      <c r="AH625" s="99"/>
      <c r="AJ625" s="99"/>
      <c r="AK625" s="99"/>
      <c r="AL625" s="99"/>
      <c r="AN625" s="99"/>
      <c r="AO625" s="99"/>
      <c r="AQ625" s="99"/>
      <c r="AR625" s="99"/>
      <c r="AT625" s="99"/>
      <c r="AU625" s="99"/>
      <c r="AY625" s="99"/>
      <c r="BB625" s="99"/>
      <c r="BC625" s="99"/>
    </row>
    <row r="626" spans="6:55" x14ac:dyDescent="0.25">
      <c r="F626" s="99"/>
      <c r="G626" s="99"/>
      <c r="H626" s="99"/>
      <c r="I626" s="99"/>
      <c r="J626" s="99"/>
      <c r="K626" s="99"/>
      <c r="L626" s="99"/>
      <c r="AF626" s="99"/>
      <c r="AG626" s="99"/>
      <c r="AH626" s="99"/>
      <c r="AJ626" s="99"/>
      <c r="AK626" s="99"/>
      <c r="AL626" s="99"/>
      <c r="AN626" s="99"/>
      <c r="AO626" s="99"/>
      <c r="AQ626" s="99"/>
      <c r="AR626" s="99"/>
      <c r="AT626" s="99"/>
      <c r="AU626" s="99"/>
      <c r="AY626" s="99"/>
      <c r="BB626" s="99"/>
      <c r="BC626" s="99"/>
    </row>
    <row r="627" spans="6:55" x14ac:dyDescent="0.25">
      <c r="F627" s="99"/>
      <c r="G627" s="99"/>
      <c r="H627" s="99"/>
      <c r="I627" s="99"/>
      <c r="J627" s="99"/>
      <c r="K627" s="99"/>
      <c r="L627" s="99"/>
      <c r="AF627" s="99"/>
      <c r="AG627" s="99"/>
      <c r="AH627" s="99"/>
      <c r="AJ627" s="99"/>
      <c r="AK627" s="99"/>
      <c r="AL627" s="99"/>
      <c r="AN627" s="99"/>
      <c r="AO627" s="99"/>
      <c r="AQ627" s="99"/>
      <c r="AR627" s="99"/>
      <c r="AT627" s="99"/>
      <c r="AU627" s="99"/>
      <c r="AY627" s="99"/>
      <c r="BB627" s="99"/>
      <c r="BC627" s="99"/>
    </row>
    <row r="628" spans="6:55" x14ac:dyDescent="0.25">
      <c r="F628" s="99"/>
      <c r="G628" s="99"/>
      <c r="H628" s="99"/>
      <c r="I628" s="99"/>
      <c r="J628" s="99"/>
      <c r="K628" s="99"/>
      <c r="L628" s="99"/>
      <c r="AF628" s="99"/>
      <c r="AG628" s="99"/>
      <c r="AH628" s="99"/>
      <c r="AJ628" s="99"/>
      <c r="AK628" s="99"/>
      <c r="AL628" s="99"/>
      <c r="AN628" s="99"/>
      <c r="AO628" s="99"/>
      <c r="AQ628" s="99"/>
      <c r="AR628" s="99"/>
      <c r="AT628" s="99"/>
      <c r="AU628" s="99"/>
      <c r="AY628" s="99"/>
      <c r="BB628" s="99"/>
      <c r="BC628" s="99"/>
    </row>
    <row r="629" spans="6:55" x14ac:dyDescent="0.25">
      <c r="F629" s="99"/>
      <c r="G629" s="99"/>
      <c r="H629" s="99"/>
      <c r="I629" s="99"/>
      <c r="J629" s="99"/>
      <c r="K629" s="99"/>
      <c r="L629" s="99"/>
      <c r="AF629" s="99"/>
      <c r="AG629" s="99"/>
      <c r="AH629" s="99"/>
      <c r="AJ629" s="99"/>
      <c r="AK629" s="99"/>
      <c r="AL629" s="99"/>
      <c r="AN629" s="99"/>
      <c r="AO629" s="99"/>
      <c r="AQ629" s="99"/>
      <c r="AR629" s="99"/>
      <c r="AT629" s="99"/>
      <c r="AU629" s="99"/>
      <c r="AY629" s="99"/>
      <c r="BB629" s="99"/>
      <c r="BC629" s="99"/>
    </row>
    <row r="630" spans="6:55" x14ac:dyDescent="0.25">
      <c r="F630" s="99"/>
      <c r="G630" s="99"/>
      <c r="H630" s="99"/>
      <c r="I630" s="99"/>
      <c r="J630" s="99"/>
      <c r="K630" s="99"/>
      <c r="L630" s="99"/>
      <c r="AF630" s="99"/>
      <c r="AG630" s="99"/>
      <c r="AH630" s="99"/>
      <c r="AJ630" s="99"/>
      <c r="AK630" s="99"/>
      <c r="AL630" s="99"/>
      <c r="AN630" s="99"/>
      <c r="AO630" s="99"/>
      <c r="AQ630" s="99"/>
      <c r="AR630" s="99"/>
      <c r="AT630" s="99"/>
      <c r="AU630" s="99"/>
      <c r="AY630" s="99"/>
      <c r="BB630" s="99"/>
      <c r="BC630" s="99"/>
    </row>
    <row r="631" spans="6:55" x14ac:dyDescent="0.25">
      <c r="F631" s="99"/>
      <c r="G631" s="99"/>
      <c r="H631" s="99"/>
      <c r="I631" s="99"/>
      <c r="J631" s="99"/>
      <c r="K631" s="99"/>
      <c r="L631" s="99"/>
      <c r="AF631" s="99"/>
      <c r="AG631" s="99"/>
      <c r="AH631" s="99"/>
      <c r="AJ631" s="99"/>
      <c r="AK631" s="99"/>
      <c r="AL631" s="99"/>
      <c r="AN631" s="99"/>
      <c r="AO631" s="99"/>
      <c r="AQ631" s="99"/>
      <c r="AR631" s="99"/>
      <c r="AT631" s="99"/>
      <c r="AU631" s="99"/>
      <c r="AY631" s="99"/>
      <c r="BB631" s="99"/>
      <c r="BC631" s="99"/>
    </row>
    <row r="632" spans="6:55" x14ac:dyDescent="0.25">
      <c r="F632" s="99"/>
      <c r="G632" s="99"/>
      <c r="H632" s="99"/>
      <c r="I632" s="99"/>
      <c r="J632" s="99"/>
      <c r="K632" s="99"/>
      <c r="L632" s="99"/>
      <c r="AF632" s="99"/>
      <c r="AG632" s="99"/>
      <c r="AH632" s="99"/>
      <c r="AJ632" s="99"/>
      <c r="AK632" s="99"/>
      <c r="AL632" s="99"/>
      <c r="AN632" s="99"/>
      <c r="AO632" s="99"/>
      <c r="AQ632" s="99"/>
      <c r="AR632" s="99"/>
      <c r="AT632" s="99"/>
      <c r="AU632" s="99"/>
      <c r="AY632" s="99"/>
      <c r="BB632" s="99"/>
      <c r="BC632" s="99"/>
    </row>
    <row r="633" spans="6:55" x14ac:dyDescent="0.25">
      <c r="F633" s="99"/>
      <c r="G633" s="99"/>
      <c r="H633" s="99"/>
      <c r="I633" s="99"/>
      <c r="J633" s="99"/>
      <c r="K633" s="99"/>
      <c r="L633" s="99"/>
      <c r="AF633" s="99"/>
      <c r="AG633" s="99"/>
      <c r="AH633" s="99"/>
      <c r="AJ633" s="99"/>
      <c r="AK633" s="99"/>
      <c r="AL633" s="99"/>
      <c r="AN633" s="99"/>
      <c r="AO633" s="99"/>
      <c r="AQ633" s="99"/>
      <c r="AR633" s="99"/>
      <c r="AT633" s="99"/>
      <c r="AU633" s="99"/>
      <c r="AY633" s="99"/>
      <c r="BB633" s="99"/>
      <c r="BC633" s="99"/>
    </row>
    <row r="634" spans="6:55" x14ac:dyDescent="0.25">
      <c r="F634" s="99"/>
      <c r="G634" s="99"/>
      <c r="H634" s="99"/>
      <c r="I634" s="99"/>
      <c r="J634" s="99"/>
      <c r="K634" s="99"/>
      <c r="L634" s="99"/>
      <c r="AF634" s="99"/>
      <c r="AG634" s="99"/>
      <c r="AH634" s="99"/>
      <c r="AJ634" s="99"/>
      <c r="AK634" s="99"/>
      <c r="AL634" s="99"/>
      <c r="AN634" s="99"/>
      <c r="AO634" s="99"/>
      <c r="AQ634" s="99"/>
      <c r="AR634" s="99"/>
      <c r="AT634" s="99"/>
      <c r="AU634" s="99"/>
      <c r="AY634" s="99"/>
      <c r="BB634" s="99"/>
      <c r="BC634" s="99"/>
    </row>
    <row r="635" spans="6:55" x14ac:dyDescent="0.25">
      <c r="F635" s="99"/>
      <c r="G635" s="99"/>
      <c r="H635" s="99"/>
      <c r="I635" s="99"/>
      <c r="J635" s="99"/>
      <c r="K635" s="99"/>
      <c r="L635" s="99"/>
      <c r="AF635" s="99"/>
      <c r="AG635" s="99"/>
      <c r="AH635" s="99"/>
      <c r="AJ635" s="99"/>
      <c r="AK635" s="99"/>
      <c r="AL635" s="99"/>
      <c r="AN635" s="99"/>
      <c r="AO635" s="99"/>
      <c r="AQ635" s="99"/>
      <c r="AR635" s="99"/>
      <c r="AT635" s="99"/>
      <c r="AU635" s="99"/>
      <c r="AY635" s="99"/>
      <c r="BB635" s="99"/>
      <c r="BC635" s="99"/>
    </row>
  </sheetData>
  <sortState xmlns:xlrd2="http://schemas.microsoft.com/office/spreadsheetml/2017/richdata2" ref="A29:J98">
    <sortCondition ref="G29:G98"/>
    <sortCondition ref="D29:D98"/>
  </sortState>
  <pageMargins left="0.7" right="0.7" top="0.75" bottom="0.75" header="0.3" footer="0.3"/>
  <pageSetup scale="89"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F1:BC1"/>
  <sheetViews>
    <sheetView topLeftCell="I2" workbookViewId="0">
      <pane ySplit="1" topLeftCell="A3" activePane="bottomLeft" state="frozen"/>
      <selection activeCell="J18" sqref="J18"/>
      <selection pane="bottomLeft" activeCell="I2" sqref="A1:XFD1048576"/>
    </sheetView>
  </sheetViews>
  <sheetFormatPr defaultRowHeight="15" x14ac:dyDescent="0.25"/>
  <cols>
    <col min="1" max="5" width="9.140625" style="99"/>
    <col min="6" max="8" width="9.140625" style="72"/>
    <col min="9" max="11" width="9.140625" style="102"/>
    <col min="12" max="12" width="9.140625" style="105"/>
    <col min="13" max="31" width="9.140625" style="99"/>
    <col min="32" max="33" width="9.140625" style="103"/>
    <col min="34" max="34" width="9.140625" style="72"/>
    <col min="35" max="35" width="9.140625" style="99"/>
    <col min="36" max="36" width="9.140625" style="101"/>
    <col min="37" max="38" width="9.140625" style="103"/>
    <col min="39" max="39" width="9.140625" style="99"/>
    <col min="40" max="41" width="9.140625" style="103"/>
    <col min="42" max="42" width="9.140625" style="99"/>
    <col min="43" max="44" width="9.140625" style="103"/>
    <col min="45" max="45" width="9.140625" style="99"/>
    <col min="46" max="47" width="9.140625" style="103"/>
    <col min="48" max="50" width="9.140625" style="99"/>
    <col min="51" max="51" width="9.140625" style="111"/>
    <col min="52" max="53" width="9.140625" style="99"/>
    <col min="54" max="54" width="9.140625" style="38"/>
    <col min="55" max="55" width="9.140625" style="28"/>
    <col min="56" max="16384" width="9.140625" style="99"/>
  </cols>
  <sheetData/>
  <sortState xmlns:xlrd2="http://schemas.microsoft.com/office/spreadsheetml/2017/richdata2" ref="A3:AV331">
    <sortCondition ref="AF2"/>
  </sortState>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F1:BC1"/>
  <sheetViews>
    <sheetView topLeftCell="I2" workbookViewId="0">
      <selection activeCell="I2" sqref="A1:XFD1048576"/>
    </sheetView>
  </sheetViews>
  <sheetFormatPr defaultRowHeight="15" x14ac:dyDescent="0.25"/>
  <cols>
    <col min="1" max="5" width="9.140625" style="99"/>
    <col min="6" max="8" width="9.140625" style="72"/>
    <col min="9" max="11" width="9.140625" style="102"/>
    <col min="12" max="12" width="9.140625" style="105"/>
    <col min="13" max="31" width="9.140625" style="99"/>
    <col min="32" max="33" width="9.140625" style="103"/>
    <col min="34" max="34" width="9.140625" style="72"/>
    <col min="35" max="35" width="9.140625" style="99"/>
    <col min="36" max="36" width="9.140625" style="101"/>
    <col min="37" max="38" width="9.140625" style="103"/>
    <col min="39" max="39" width="9.140625" style="99"/>
    <col min="40" max="41" width="9.140625" style="103"/>
    <col min="42" max="42" width="9.140625" style="99"/>
    <col min="43" max="44" width="9.140625" style="103"/>
    <col min="45" max="45" width="9.140625" style="99"/>
    <col min="46" max="47" width="9.140625" style="103"/>
    <col min="48" max="50" width="9.140625" style="99"/>
    <col min="51" max="51" width="9.140625" style="111"/>
    <col min="52" max="53" width="9.140625" style="99"/>
    <col min="54" max="54" width="9.140625" style="38"/>
    <col min="55" max="55" width="9.140625" style="28"/>
    <col min="56" max="16384" width="9.140625" style="99"/>
  </cols>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F1:BC1"/>
  <sheetViews>
    <sheetView topLeftCell="I2" workbookViewId="0">
      <selection activeCell="I2" sqref="A1:XFD1048576"/>
    </sheetView>
  </sheetViews>
  <sheetFormatPr defaultRowHeight="15" x14ac:dyDescent="0.25"/>
  <cols>
    <col min="1" max="5" width="9.140625" style="99"/>
    <col min="6" max="8" width="9.140625" style="72"/>
    <col min="9" max="11" width="9.140625" style="102"/>
    <col min="12" max="12" width="9.140625" style="105"/>
    <col min="13" max="31" width="9.140625" style="99"/>
    <col min="32" max="33" width="9.140625" style="103"/>
    <col min="34" max="34" width="9.140625" style="72"/>
    <col min="35" max="35" width="9.140625" style="99"/>
    <col min="36" max="36" width="9.140625" style="101"/>
    <col min="37" max="38" width="9.140625" style="103"/>
    <col min="39" max="39" width="9.140625" style="99"/>
    <col min="40" max="41" width="9.140625" style="103"/>
    <col min="42" max="42" width="9.140625" style="99"/>
    <col min="43" max="44" width="9.140625" style="103"/>
    <col min="45" max="45" width="9.140625" style="99"/>
    <col min="46" max="47" width="9.140625" style="103"/>
    <col min="48" max="50" width="9.140625" style="99"/>
    <col min="51" max="51" width="9.140625" style="111"/>
    <col min="52" max="53" width="9.140625" style="99"/>
    <col min="54" max="54" width="9.140625" style="38"/>
    <col min="55" max="55" width="9.140625" style="28"/>
    <col min="56" max="16384" width="9.140625" style="99"/>
  </cols>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U46"/>
  <sheetViews>
    <sheetView workbookViewId="0">
      <selection activeCell="C10" sqref="C10"/>
    </sheetView>
  </sheetViews>
  <sheetFormatPr defaultRowHeight="15" x14ac:dyDescent="0.25"/>
  <cols>
    <col min="1" max="1" width="10.7109375" bestFit="1" customWidth="1"/>
    <col min="2" max="2" width="10.28515625" style="195" bestFit="1" customWidth="1"/>
    <col min="3" max="3" width="29.42578125" style="195" bestFit="1" customWidth="1"/>
    <col min="4" max="4" width="15.42578125" style="195" bestFit="1" customWidth="1"/>
    <col min="5" max="5" width="21.7109375" style="195" bestFit="1" customWidth="1"/>
    <col min="6" max="6" width="25.140625" style="195" bestFit="1" customWidth="1"/>
    <col min="7" max="7" width="7.28515625" style="195" bestFit="1" customWidth="1"/>
    <col min="8" max="8" width="7.42578125" style="195" customWidth="1"/>
    <col min="9" max="9" width="13.140625" style="14" bestFit="1" customWidth="1"/>
    <col min="10" max="10" width="32.7109375" style="14" bestFit="1" customWidth="1"/>
    <col min="11" max="11" width="12.5703125" style="14" bestFit="1" customWidth="1"/>
    <col min="12" max="12" width="32.7109375" style="14" bestFit="1" customWidth="1"/>
    <col min="13" max="13" width="11.5703125" style="14" bestFit="1" customWidth="1"/>
    <col min="14" max="14" width="32.7109375" style="14" bestFit="1" customWidth="1"/>
    <col min="15" max="15" width="11.5703125" style="14" bestFit="1" customWidth="1"/>
    <col min="16" max="16" width="32.7109375" style="14" bestFit="1" customWidth="1"/>
    <col min="17" max="17" width="11.5703125" style="14" bestFit="1" customWidth="1"/>
    <col min="18" max="18" width="12.5703125" style="14" bestFit="1" customWidth="1"/>
    <col min="19" max="19" width="12.28515625" bestFit="1" customWidth="1"/>
    <col min="20" max="20" width="11.42578125" bestFit="1" customWidth="1"/>
    <col min="21" max="21" width="11.5703125" bestFit="1" customWidth="1"/>
    <col min="22" max="22" width="10.85546875" bestFit="1" customWidth="1"/>
    <col min="23" max="23" width="12.85546875" bestFit="1" customWidth="1"/>
    <col min="24" max="24" width="11.140625" bestFit="1" customWidth="1"/>
    <col min="25" max="25" width="11.5703125" bestFit="1" customWidth="1"/>
    <col min="26" max="26" width="27.42578125" bestFit="1" customWidth="1"/>
  </cols>
  <sheetData>
    <row r="1" spans="1:21" ht="15.75" thickBot="1" x14ac:dyDescent="0.3">
      <c r="A1" s="112" t="s">
        <v>141</v>
      </c>
      <c r="B1" s="113" t="s">
        <v>212</v>
      </c>
      <c r="C1" s="13" t="s">
        <v>142</v>
      </c>
      <c r="D1" s="13" t="s">
        <v>33</v>
      </c>
      <c r="E1" s="13" t="s">
        <v>34</v>
      </c>
      <c r="F1" s="13" t="s">
        <v>143</v>
      </c>
      <c r="G1" s="13" t="s">
        <v>36</v>
      </c>
      <c r="H1" s="13" t="s">
        <v>51</v>
      </c>
      <c r="I1" s="225" t="s">
        <v>144</v>
      </c>
      <c r="J1" s="225"/>
      <c r="K1" s="225" t="s">
        <v>221</v>
      </c>
      <c r="L1" s="225"/>
      <c r="M1" s="225" t="s">
        <v>221</v>
      </c>
      <c r="N1" s="225"/>
      <c r="O1" s="225" t="s">
        <v>156</v>
      </c>
      <c r="P1" s="225"/>
      <c r="Q1" s="194" t="s">
        <v>127</v>
      </c>
      <c r="R1" s="194" t="s">
        <v>146</v>
      </c>
      <c r="S1" s="194" t="s">
        <v>147</v>
      </c>
      <c r="T1" s="194" t="s">
        <v>148</v>
      </c>
      <c r="U1" s="114" t="s">
        <v>149</v>
      </c>
    </row>
    <row r="2" spans="1:21" x14ac:dyDescent="0.25">
      <c r="A2" s="221" t="s">
        <v>431</v>
      </c>
      <c r="B2" s="222"/>
      <c r="C2" s="222" t="s">
        <v>398</v>
      </c>
      <c r="D2" s="222" t="s">
        <v>399</v>
      </c>
      <c r="E2" s="222" t="s">
        <v>400</v>
      </c>
      <c r="F2" s="222" t="s">
        <v>401</v>
      </c>
      <c r="G2" s="222">
        <v>4</v>
      </c>
      <c r="I2" s="116">
        <v>12500</v>
      </c>
      <c r="J2" s="116" t="s">
        <v>432</v>
      </c>
      <c r="K2" s="116">
        <v>12500</v>
      </c>
      <c r="L2" s="116" t="s">
        <v>433</v>
      </c>
      <c r="M2" s="156"/>
      <c r="N2" s="156"/>
      <c r="O2" s="156"/>
      <c r="P2" s="156"/>
      <c r="Q2" s="156"/>
      <c r="R2" s="193">
        <f t="shared" ref="R2:R11" si="0">I2+K2+M2+O2+Q2</f>
        <v>25000</v>
      </c>
      <c r="S2" s="223"/>
    </row>
    <row r="3" spans="1:21" x14ac:dyDescent="0.25">
      <c r="A3" s="221" t="s">
        <v>434</v>
      </c>
      <c r="B3" s="222"/>
      <c r="C3" s="222" t="s">
        <v>402</v>
      </c>
      <c r="D3" s="222" t="s">
        <v>403</v>
      </c>
      <c r="E3" s="222" t="s">
        <v>404</v>
      </c>
      <c r="F3" s="222" t="s">
        <v>405</v>
      </c>
      <c r="G3" s="222">
        <v>4</v>
      </c>
      <c r="I3" s="116">
        <v>15000</v>
      </c>
      <c r="J3" s="116" t="s">
        <v>432</v>
      </c>
      <c r="K3" s="116">
        <v>15000</v>
      </c>
      <c r="L3" s="116" t="s">
        <v>433</v>
      </c>
      <c r="M3" s="156"/>
      <c r="N3" s="156"/>
      <c r="O3" s="156"/>
      <c r="P3" s="156"/>
      <c r="Q3" s="156"/>
      <c r="R3" s="193">
        <f t="shared" si="0"/>
        <v>30000</v>
      </c>
      <c r="S3" s="223"/>
    </row>
    <row r="4" spans="1:21" x14ac:dyDescent="0.25">
      <c r="A4" s="221" t="s">
        <v>467</v>
      </c>
      <c r="B4" s="222"/>
      <c r="C4" s="222" t="s">
        <v>406</v>
      </c>
      <c r="D4" s="222" t="s">
        <v>407</v>
      </c>
      <c r="E4" s="222" t="s">
        <v>140</v>
      </c>
      <c r="F4" s="222" t="s">
        <v>408</v>
      </c>
      <c r="G4" s="222">
        <v>4</v>
      </c>
      <c r="I4" s="116">
        <v>7500</v>
      </c>
      <c r="J4" s="116" t="s">
        <v>432</v>
      </c>
      <c r="K4" s="116">
        <v>7500</v>
      </c>
      <c r="L4" s="116" t="s">
        <v>433</v>
      </c>
      <c r="M4" s="156"/>
      <c r="N4" s="156"/>
      <c r="O4" s="156"/>
      <c r="P4" s="156"/>
      <c r="Q4" s="156"/>
      <c r="R4" s="193">
        <f t="shared" si="0"/>
        <v>15000</v>
      </c>
      <c r="S4" s="223"/>
    </row>
    <row r="5" spans="1:21" x14ac:dyDescent="0.25">
      <c r="A5" s="243" t="s">
        <v>468</v>
      </c>
      <c r="B5" s="222"/>
      <c r="C5" s="222" t="s">
        <v>435</v>
      </c>
      <c r="D5" s="222" t="s">
        <v>436</v>
      </c>
      <c r="E5" s="222" t="s">
        <v>437</v>
      </c>
      <c r="F5" s="222" t="s">
        <v>438</v>
      </c>
      <c r="G5" s="222">
        <v>4</v>
      </c>
      <c r="I5" s="160">
        <v>7905.2</v>
      </c>
      <c r="J5" s="160" t="s">
        <v>432</v>
      </c>
      <c r="K5" s="160">
        <v>37500</v>
      </c>
      <c r="L5" s="160" t="s">
        <v>439</v>
      </c>
      <c r="M5"/>
      <c r="N5"/>
      <c r="O5">
        <v>2094.8000000000002</v>
      </c>
      <c r="P5" t="s">
        <v>440</v>
      </c>
      <c r="Q5" s="161"/>
      <c r="R5" s="193">
        <f t="shared" si="0"/>
        <v>47500</v>
      </c>
      <c r="S5" s="223"/>
      <c r="U5" t="s">
        <v>441</v>
      </c>
    </row>
    <row r="6" spans="1:21" x14ac:dyDescent="0.25">
      <c r="A6" t="s">
        <v>866</v>
      </c>
      <c r="C6" s="195" t="s">
        <v>792</v>
      </c>
      <c r="D6" s="195" t="s">
        <v>793</v>
      </c>
      <c r="E6" s="195" t="s">
        <v>794</v>
      </c>
      <c r="F6" s="195" t="s">
        <v>795</v>
      </c>
      <c r="G6" s="195">
        <v>4</v>
      </c>
      <c r="I6" s="160">
        <v>10000</v>
      </c>
      <c r="J6" s="160" t="s">
        <v>796</v>
      </c>
      <c r="K6" s="160">
        <v>15000</v>
      </c>
      <c r="L6" s="160" t="s">
        <v>797</v>
      </c>
      <c r="M6"/>
      <c r="N6"/>
      <c r="O6"/>
      <c r="P6"/>
      <c r="Q6" s="161"/>
      <c r="R6" s="193">
        <f t="shared" si="0"/>
        <v>25000</v>
      </c>
      <c r="S6" s="223"/>
    </row>
    <row r="7" spans="1:21" x14ac:dyDescent="0.25">
      <c r="A7" t="s">
        <v>867</v>
      </c>
      <c r="C7" s="195" t="s">
        <v>798</v>
      </c>
      <c r="D7" s="195" t="s">
        <v>799</v>
      </c>
      <c r="E7" s="195" t="s">
        <v>186</v>
      </c>
      <c r="G7" s="195">
        <v>4</v>
      </c>
      <c r="I7" s="14">
        <v>3457.65</v>
      </c>
      <c r="J7" s="156" t="s">
        <v>796</v>
      </c>
      <c r="K7" s="156">
        <v>3750</v>
      </c>
      <c r="L7" s="156" t="s">
        <v>797</v>
      </c>
      <c r="M7"/>
      <c r="N7"/>
      <c r="O7">
        <v>292.35000000000002</v>
      </c>
      <c r="P7" t="s">
        <v>800</v>
      </c>
      <c r="R7" s="193">
        <f t="shared" si="0"/>
        <v>7500</v>
      </c>
    </row>
    <row r="8" spans="1:21" x14ac:dyDescent="0.25">
      <c r="A8" s="224"/>
      <c r="C8" s="195" t="s">
        <v>801</v>
      </c>
      <c r="G8" s="195">
        <v>15</v>
      </c>
      <c r="I8" s="14">
        <v>10000</v>
      </c>
      <c r="J8" s="156" t="s">
        <v>800</v>
      </c>
      <c r="K8" s="156">
        <v>30000</v>
      </c>
      <c r="L8" s="156" t="s">
        <v>802</v>
      </c>
      <c r="M8"/>
      <c r="N8"/>
      <c r="O8"/>
      <c r="P8"/>
      <c r="R8" s="193">
        <f t="shared" si="0"/>
        <v>40000</v>
      </c>
    </row>
    <row r="9" spans="1:21" x14ac:dyDescent="0.25">
      <c r="A9" t="s">
        <v>868</v>
      </c>
      <c r="C9" s="195" t="s">
        <v>869</v>
      </c>
      <c r="D9" s="195" t="s">
        <v>94</v>
      </c>
      <c r="E9" s="195" t="s">
        <v>803</v>
      </c>
      <c r="G9" s="195">
        <v>1</v>
      </c>
      <c r="I9" s="14">
        <v>2055.85</v>
      </c>
      <c r="J9" s="156" t="s">
        <v>804</v>
      </c>
      <c r="K9" s="156">
        <v>886.48</v>
      </c>
      <c r="L9" s="156" t="s">
        <v>805</v>
      </c>
      <c r="M9">
        <v>14420.11</v>
      </c>
      <c r="N9" t="s">
        <v>806</v>
      </c>
      <c r="O9">
        <v>1137.56</v>
      </c>
      <c r="P9" t="s">
        <v>800</v>
      </c>
      <c r="R9" s="193">
        <f t="shared" si="0"/>
        <v>18500.000000000004</v>
      </c>
    </row>
    <row r="10" spans="1:21" x14ac:dyDescent="0.25">
      <c r="A10" t="s">
        <v>870</v>
      </c>
      <c r="C10" s="195" t="s">
        <v>807</v>
      </c>
      <c r="D10" s="195" t="s">
        <v>808</v>
      </c>
      <c r="E10" s="195" t="s">
        <v>809</v>
      </c>
      <c r="F10" s="195" t="s">
        <v>810</v>
      </c>
      <c r="G10" s="195">
        <v>1</v>
      </c>
      <c r="I10" s="14">
        <v>7310.47</v>
      </c>
      <c r="J10" s="156" t="s">
        <v>811</v>
      </c>
      <c r="K10" s="156">
        <v>20000</v>
      </c>
      <c r="L10" s="156" t="s">
        <v>805</v>
      </c>
      <c r="M10">
        <v>2093.16</v>
      </c>
      <c r="N10" t="s">
        <v>812</v>
      </c>
      <c r="O10">
        <v>596.37</v>
      </c>
      <c r="P10" t="s">
        <v>804</v>
      </c>
      <c r="R10" s="193">
        <f t="shared" si="0"/>
        <v>30000</v>
      </c>
    </row>
    <row r="11" spans="1:21" x14ac:dyDescent="0.25">
      <c r="A11" s="224"/>
      <c r="C11" s="195" t="s">
        <v>813</v>
      </c>
      <c r="D11" s="195" t="s">
        <v>814</v>
      </c>
      <c r="G11" s="195">
        <v>9</v>
      </c>
      <c r="I11" s="14">
        <v>6250</v>
      </c>
      <c r="J11" s="156" t="s">
        <v>815</v>
      </c>
      <c r="K11" s="156">
        <v>4250</v>
      </c>
      <c r="L11" s="156" t="s">
        <v>816</v>
      </c>
      <c r="M11"/>
      <c r="N11"/>
      <c r="O11"/>
      <c r="P11"/>
      <c r="R11" s="193">
        <f t="shared" si="0"/>
        <v>10500</v>
      </c>
    </row>
    <row r="12" spans="1:21" x14ac:dyDescent="0.25">
      <c r="H12"/>
      <c r="I12"/>
      <c r="J12"/>
      <c r="K12"/>
      <c r="L12"/>
      <c r="M12"/>
      <c r="N12"/>
      <c r="O12"/>
      <c r="P12"/>
      <c r="Q12"/>
      <c r="R12"/>
    </row>
    <row r="13" spans="1:21" x14ac:dyDescent="0.25">
      <c r="A13" s="115" t="s">
        <v>409</v>
      </c>
      <c r="B13" s="115"/>
      <c r="C13" s="115"/>
      <c r="D13" s="115" t="s">
        <v>410</v>
      </c>
      <c r="E13" s="115" t="s">
        <v>411</v>
      </c>
      <c r="F13" s="115" t="s">
        <v>412</v>
      </c>
      <c r="J13"/>
      <c r="K13"/>
      <c r="L13"/>
      <c r="M13"/>
      <c r="N13"/>
      <c r="O13"/>
      <c r="P13"/>
      <c r="Q13"/>
      <c r="R13"/>
    </row>
    <row r="14" spans="1:21" x14ac:dyDescent="0.25">
      <c r="A14" s="115"/>
      <c r="B14" s="115"/>
      <c r="C14" s="115"/>
      <c r="D14" s="157"/>
      <c r="E14" s="158"/>
      <c r="F14" s="115"/>
      <c r="J14"/>
      <c r="K14"/>
      <c r="L14"/>
      <c r="M14"/>
      <c r="N14"/>
      <c r="O14"/>
      <c r="P14"/>
      <c r="Q14"/>
      <c r="R14"/>
    </row>
    <row r="15" spans="1:21" x14ac:dyDescent="0.25">
      <c r="A15" s="115"/>
      <c r="B15" s="115"/>
      <c r="C15" s="115"/>
      <c r="D15" s="157"/>
      <c r="E15" s="158"/>
      <c r="F15" s="115"/>
      <c r="J15"/>
      <c r="K15"/>
      <c r="L15"/>
      <c r="M15"/>
      <c r="N15"/>
      <c r="O15"/>
      <c r="P15"/>
      <c r="Q15"/>
      <c r="R15"/>
    </row>
    <row r="16" spans="1:21" x14ac:dyDescent="0.25">
      <c r="A16" s="115"/>
      <c r="B16" s="115"/>
      <c r="C16" s="115"/>
      <c r="D16" s="157"/>
      <c r="E16" s="158"/>
      <c r="F16" s="115"/>
      <c r="J16"/>
      <c r="K16"/>
      <c r="L16"/>
      <c r="M16"/>
      <c r="N16"/>
      <c r="O16"/>
      <c r="P16"/>
      <c r="Q16"/>
      <c r="R16"/>
    </row>
    <row r="17" spans="1:18" x14ac:dyDescent="0.25">
      <c r="A17" s="115"/>
      <c r="B17" s="115"/>
      <c r="C17" s="115"/>
      <c r="D17" s="157"/>
      <c r="E17" s="158"/>
      <c r="F17" s="115"/>
      <c r="J17"/>
      <c r="K17"/>
      <c r="L17"/>
      <c r="M17"/>
      <c r="N17"/>
      <c r="O17"/>
      <c r="P17"/>
      <c r="Q17"/>
      <c r="R17"/>
    </row>
    <row r="18" spans="1:18" x14ac:dyDescent="0.25">
      <c r="A18" s="115"/>
      <c r="B18" s="115"/>
      <c r="C18" s="115"/>
      <c r="D18" s="157"/>
      <c r="E18" s="158"/>
      <c r="F18" s="115"/>
      <c r="J18"/>
      <c r="K18"/>
      <c r="L18"/>
      <c r="M18"/>
      <c r="N18"/>
      <c r="O18"/>
      <c r="P18"/>
      <c r="Q18"/>
      <c r="R18"/>
    </row>
    <row r="19" spans="1:18" x14ac:dyDescent="0.25">
      <c r="A19" s="115"/>
      <c r="B19" s="115"/>
      <c r="C19" s="115"/>
      <c r="D19" s="157"/>
      <c r="E19" s="158"/>
      <c r="F19" s="115"/>
      <c r="J19"/>
      <c r="K19"/>
      <c r="L19"/>
      <c r="M19"/>
      <c r="N19"/>
      <c r="O19"/>
      <c r="P19"/>
      <c r="Q19"/>
      <c r="R19"/>
    </row>
    <row r="20" spans="1:18" x14ac:dyDescent="0.25">
      <c r="A20" s="115"/>
      <c r="B20" s="115"/>
      <c r="C20" s="115"/>
      <c r="D20" s="157"/>
      <c r="E20" s="158"/>
      <c r="F20" s="115"/>
      <c r="J20"/>
      <c r="K20"/>
      <c r="L20"/>
      <c r="M20"/>
      <c r="N20"/>
      <c r="O20"/>
      <c r="P20"/>
      <c r="Q20"/>
      <c r="R20"/>
    </row>
    <row r="21" spans="1:18" x14ac:dyDescent="0.25">
      <c r="A21" s="115"/>
      <c r="B21" s="115"/>
      <c r="C21" s="115"/>
      <c r="D21" s="157"/>
      <c r="E21" s="158"/>
      <c r="F21" s="115"/>
      <c r="J21"/>
      <c r="K21"/>
      <c r="L21"/>
      <c r="M21"/>
      <c r="N21"/>
      <c r="O21"/>
      <c r="P21"/>
      <c r="Q21"/>
      <c r="R21"/>
    </row>
    <row r="22" spans="1:18" x14ac:dyDescent="0.25">
      <c r="A22" s="115"/>
      <c r="B22" s="115"/>
      <c r="C22" s="115"/>
      <c r="D22" s="157"/>
      <c r="E22" s="158"/>
      <c r="F22" s="115"/>
      <c r="J22"/>
      <c r="K22"/>
      <c r="L22"/>
      <c r="M22"/>
      <c r="N22"/>
      <c r="O22"/>
      <c r="P22"/>
      <c r="Q22"/>
      <c r="R22"/>
    </row>
    <row r="23" spans="1:18" x14ac:dyDescent="0.25">
      <c r="A23" s="115"/>
      <c r="B23" s="115"/>
      <c r="C23" s="115"/>
      <c r="D23" s="157"/>
      <c r="E23" s="158"/>
      <c r="F23" s="115"/>
      <c r="J23"/>
      <c r="K23"/>
      <c r="L23"/>
      <c r="M23"/>
      <c r="N23"/>
      <c r="O23"/>
      <c r="P23"/>
      <c r="Q23"/>
      <c r="R23"/>
    </row>
    <row r="24" spans="1:18" x14ac:dyDescent="0.25">
      <c r="A24" s="115"/>
      <c r="B24" s="115"/>
      <c r="C24" s="115"/>
      <c r="D24" s="157"/>
      <c r="E24" s="158"/>
      <c r="F24" s="115"/>
      <c r="J24"/>
      <c r="K24"/>
      <c r="L24"/>
      <c r="M24"/>
      <c r="N24"/>
      <c r="O24"/>
      <c r="P24"/>
      <c r="Q24"/>
      <c r="R24"/>
    </row>
    <row r="25" spans="1:18" x14ac:dyDescent="0.25">
      <c r="A25" s="115"/>
      <c r="B25" s="115"/>
      <c r="C25" s="115"/>
      <c r="D25" s="157"/>
      <c r="E25" s="158"/>
      <c r="F25" s="115"/>
      <c r="H25" s="159"/>
      <c r="J25"/>
      <c r="K25"/>
      <c r="L25"/>
      <c r="M25"/>
      <c r="N25"/>
      <c r="O25"/>
      <c r="P25"/>
      <c r="Q25"/>
      <c r="R25"/>
    </row>
    <row r="26" spans="1:18" x14ac:dyDescent="0.25">
      <c r="A26" s="115"/>
      <c r="B26" s="115"/>
      <c r="C26" s="115"/>
      <c r="D26" s="157"/>
      <c r="E26" s="158"/>
      <c r="F26" s="115"/>
      <c r="J26"/>
      <c r="K26"/>
      <c r="L26"/>
      <c r="M26"/>
      <c r="N26"/>
      <c r="O26"/>
      <c r="P26"/>
      <c r="Q26"/>
      <c r="R26"/>
    </row>
    <row r="27" spans="1:18" x14ac:dyDescent="0.25">
      <c r="A27" s="115"/>
      <c r="B27" s="115"/>
      <c r="C27" s="115"/>
      <c r="D27" s="157"/>
      <c r="E27" s="158"/>
      <c r="F27" s="115"/>
      <c r="J27"/>
      <c r="K27"/>
      <c r="L27"/>
      <c r="M27"/>
      <c r="N27"/>
      <c r="O27"/>
      <c r="P27"/>
      <c r="Q27"/>
      <c r="R27"/>
    </row>
    <row r="28" spans="1:18" x14ac:dyDescent="0.25">
      <c r="A28" s="115"/>
      <c r="B28" s="115"/>
      <c r="C28" s="115"/>
      <c r="D28" s="157"/>
      <c r="E28" s="158"/>
      <c r="F28" s="115"/>
    </row>
    <row r="29" spans="1:18" x14ac:dyDescent="0.25">
      <c r="A29" s="115"/>
      <c r="B29" s="115"/>
      <c r="C29" s="115"/>
      <c r="D29" s="158"/>
      <c r="E29" s="158"/>
      <c r="F29" s="115"/>
    </row>
    <row r="33" spans="1:18" x14ac:dyDescent="0.25">
      <c r="A33" t="s">
        <v>413</v>
      </c>
      <c r="B33" s="195" t="s">
        <v>29</v>
      </c>
    </row>
    <row r="38" spans="1:18" x14ac:dyDescent="0.25">
      <c r="B38"/>
      <c r="C38"/>
      <c r="D38"/>
      <c r="E38" s="117"/>
      <c r="F38"/>
      <c r="G38"/>
      <c r="H38"/>
      <c r="I38"/>
      <c r="J38"/>
      <c r="K38"/>
      <c r="L38"/>
      <c r="M38"/>
      <c r="N38"/>
      <c r="O38"/>
      <c r="P38"/>
      <c r="Q38"/>
      <c r="R38"/>
    </row>
    <row r="39" spans="1:18" x14ac:dyDescent="0.25">
      <c r="B39"/>
      <c r="C39"/>
      <c r="D39"/>
      <c r="E39" s="117"/>
      <c r="F39"/>
      <c r="G39"/>
      <c r="H39"/>
      <c r="I39"/>
      <c r="J39"/>
      <c r="K39"/>
      <c r="L39"/>
      <c r="M39"/>
      <c r="N39"/>
      <c r="O39"/>
      <c r="P39"/>
      <c r="Q39"/>
      <c r="R39"/>
    </row>
    <row r="40" spans="1:18" x14ac:dyDescent="0.25">
      <c r="B40"/>
      <c r="C40"/>
      <c r="D40"/>
      <c r="E40" s="117"/>
      <c r="F40"/>
      <c r="G40"/>
      <c r="H40"/>
      <c r="I40"/>
      <c r="J40"/>
      <c r="K40"/>
      <c r="L40"/>
      <c r="M40"/>
      <c r="N40"/>
      <c r="O40"/>
      <c r="P40"/>
      <c r="Q40"/>
      <c r="R40"/>
    </row>
    <row r="41" spans="1:18" x14ac:dyDescent="0.25">
      <c r="B41"/>
      <c r="C41"/>
      <c r="D41"/>
      <c r="E41" s="117"/>
      <c r="F41"/>
      <c r="G41"/>
      <c r="H41"/>
      <c r="I41"/>
      <c r="J41"/>
      <c r="K41"/>
      <c r="L41"/>
      <c r="M41"/>
      <c r="N41"/>
      <c r="O41"/>
      <c r="P41"/>
      <c r="Q41"/>
      <c r="R41"/>
    </row>
    <row r="42" spans="1:18" x14ac:dyDescent="0.25">
      <c r="B42"/>
      <c r="C42"/>
      <c r="D42"/>
      <c r="E42" s="117"/>
      <c r="F42"/>
      <c r="G42"/>
      <c r="H42"/>
      <c r="I42"/>
      <c r="J42"/>
      <c r="K42"/>
      <c r="L42"/>
      <c r="M42"/>
      <c r="N42"/>
      <c r="O42"/>
      <c r="P42"/>
      <c r="Q42"/>
      <c r="R42"/>
    </row>
    <row r="45" spans="1:18" x14ac:dyDescent="0.25">
      <c r="B45"/>
      <c r="C45"/>
      <c r="D45"/>
      <c r="E45"/>
      <c r="F45"/>
      <c r="G45"/>
      <c r="H45"/>
      <c r="I45"/>
      <c r="J45"/>
      <c r="K45"/>
      <c r="L45"/>
      <c r="M45"/>
      <c r="N45"/>
      <c r="O45"/>
      <c r="P45"/>
      <c r="Q45"/>
      <c r="R45"/>
    </row>
    <row r="46" spans="1:18" x14ac:dyDescent="0.25">
      <c r="B46"/>
      <c r="C46"/>
      <c r="D46"/>
      <c r="E46"/>
      <c r="F46"/>
      <c r="G46"/>
      <c r="H46"/>
      <c r="I46"/>
      <c r="J46"/>
      <c r="K46"/>
      <c r="L46"/>
      <c r="M46"/>
      <c r="N46"/>
      <c r="O46"/>
      <c r="P46"/>
      <c r="Q46"/>
      <c r="R46"/>
    </row>
  </sheetData>
  <mergeCells count="4">
    <mergeCell ref="I1:J1"/>
    <mergeCell ref="K1:L1"/>
    <mergeCell ref="M1:N1"/>
    <mergeCell ref="O1:P1"/>
  </mergeCells>
  <pageMargins left="0.7" right="0.7" top="0.75" bottom="0.75" header="0.3" footer="0.3"/>
  <pageSetup orientation="portrait" horizontalDpi="1200" verticalDpi="12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D24"/>
  <sheetViews>
    <sheetView workbookViewId="0">
      <selection activeCell="A6" sqref="A6:D6"/>
    </sheetView>
  </sheetViews>
  <sheetFormatPr defaultRowHeight="15" x14ac:dyDescent="0.25"/>
  <sheetData>
    <row r="1" spans="1:4" x14ac:dyDescent="0.25">
      <c r="A1" s="227" t="s">
        <v>0</v>
      </c>
      <c r="B1" s="228"/>
      <c r="C1" s="228"/>
      <c r="D1" s="229"/>
    </row>
    <row r="2" spans="1:4" x14ac:dyDescent="0.25">
      <c r="A2" s="232" t="s">
        <v>23</v>
      </c>
      <c r="B2" s="233"/>
      <c r="C2" s="233"/>
      <c r="D2" s="234"/>
    </row>
    <row r="3" spans="1:4" x14ac:dyDescent="0.25">
      <c r="A3" s="230" t="s">
        <v>460</v>
      </c>
      <c r="B3" s="230"/>
      <c r="C3" s="230"/>
      <c r="D3" s="230"/>
    </row>
    <row r="4" spans="1:4" x14ac:dyDescent="0.25">
      <c r="A4" s="235" t="s">
        <v>24</v>
      </c>
      <c r="B4" s="235"/>
      <c r="C4" s="235"/>
      <c r="D4" s="235"/>
    </row>
    <row r="5" spans="1:4" x14ac:dyDescent="0.25">
      <c r="A5" s="237" t="s">
        <v>26</v>
      </c>
      <c r="B5" s="237"/>
      <c r="C5" s="237"/>
      <c r="D5" s="237"/>
    </row>
    <row r="6" spans="1:4" x14ac:dyDescent="0.25">
      <c r="A6" s="236" t="s">
        <v>25</v>
      </c>
      <c r="B6" s="236"/>
      <c r="C6" s="236"/>
      <c r="D6" s="236"/>
    </row>
    <row r="8" spans="1:4" x14ac:dyDescent="0.25">
      <c r="A8" s="231" t="s">
        <v>5</v>
      </c>
      <c r="B8" s="231"/>
      <c r="C8" s="231"/>
      <c r="D8" s="231"/>
    </row>
    <row r="9" spans="1:4" x14ac:dyDescent="0.25">
      <c r="A9" s="226"/>
      <c r="B9" s="226"/>
      <c r="C9" s="226"/>
      <c r="D9" s="10"/>
    </row>
    <row r="10" spans="1:4" x14ac:dyDescent="0.25">
      <c r="A10" s="226" t="s">
        <v>2</v>
      </c>
      <c r="B10" s="226"/>
      <c r="C10" s="226"/>
      <c r="D10" s="10"/>
    </row>
    <row r="11" spans="1:4" x14ac:dyDescent="0.25">
      <c r="A11" s="226" t="s">
        <v>3</v>
      </c>
      <c r="B11" s="226"/>
      <c r="C11" s="226"/>
      <c r="D11" s="10"/>
    </row>
    <row r="12" spans="1:4" x14ac:dyDescent="0.25">
      <c r="A12" s="226" t="s">
        <v>1</v>
      </c>
      <c r="B12" s="226"/>
      <c r="C12" s="226"/>
      <c r="D12" s="10"/>
    </row>
    <row r="13" spans="1:4" x14ac:dyDescent="0.25">
      <c r="A13" s="226" t="s">
        <v>159</v>
      </c>
      <c r="B13" s="226"/>
      <c r="C13" s="226"/>
      <c r="D13" s="10"/>
    </row>
    <row r="14" spans="1:4" x14ac:dyDescent="0.25">
      <c r="A14" s="226" t="s">
        <v>160</v>
      </c>
      <c r="B14" s="226"/>
      <c r="C14" s="226"/>
      <c r="D14" s="10"/>
    </row>
    <row r="15" spans="1:4" x14ac:dyDescent="0.25">
      <c r="A15" s="226" t="s">
        <v>161</v>
      </c>
      <c r="B15" s="226"/>
      <c r="C15" s="226"/>
      <c r="D15" s="10"/>
    </row>
    <row r="16" spans="1:4" x14ac:dyDescent="0.25">
      <c r="A16" s="226" t="s">
        <v>163</v>
      </c>
      <c r="B16" s="226"/>
      <c r="C16" s="226"/>
      <c r="D16" s="10"/>
    </row>
    <row r="17" spans="1:4" x14ac:dyDescent="0.25">
      <c r="A17" s="238" t="s">
        <v>7</v>
      </c>
      <c r="B17" s="238"/>
      <c r="C17" s="238"/>
      <c r="D17" s="11"/>
    </row>
    <row r="18" spans="1:4" x14ac:dyDescent="0.25">
      <c r="A18" s="226" t="s">
        <v>8</v>
      </c>
      <c r="B18" s="226"/>
      <c r="C18" s="226"/>
      <c r="D18" s="10"/>
    </row>
    <row r="19" spans="1:4" x14ac:dyDescent="0.25">
      <c r="A19" s="226" t="s">
        <v>4</v>
      </c>
      <c r="B19" s="226"/>
      <c r="C19" s="226"/>
      <c r="D19" s="10"/>
    </row>
    <row r="20" spans="1:4" x14ac:dyDescent="0.25">
      <c r="A20" s="226" t="s">
        <v>6</v>
      </c>
      <c r="B20" s="226"/>
      <c r="C20" s="226"/>
      <c r="D20" s="10"/>
    </row>
    <row r="21" spans="1:4" x14ac:dyDescent="0.25">
      <c r="A21" s="226" t="s">
        <v>390</v>
      </c>
      <c r="B21" s="226"/>
      <c r="C21" s="226"/>
      <c r="D21" s="10"/>
    </row>
    <row r="22" spans="1:4" x14ac:dyDescent="0.25">
      <c r="A22" s="226" t="s">
        <v>162</v>
      </c>
      <c r="B22" s="226"/>
      <c r="C22" s="226"/>
      <c r="D22" s="10"/>
    </row>
    <row r="23" spans="1:4" x14ac:dyDescent="0.25">
      <c r="A23" s="226"/>
      <c r="B23" s="226"/>
      <c r="C23" s="226"/>
      <c r="D23" s="226"/>
    </row>
    <row r="24" spans="1:4" x14ac:dyDescent="0.25">
      <c r="A24" s="226"/>
      <c r="B24" s="226"/>
      <c r="C24" s="226"/>
      <c r="D24" s="226"/>
    </row>
  </sheetData>
  <mergeCells count="23">
    <mergeCell ref="A17:C17"/>
    <mergeCell ref="A13:C13"/>
    <mergeCell ref="A14:C14"/>
    <mergeCell ref="A23:D23"/>
    <mergeCell ref="A24:D24"/>
    <mergeCell ref="A19:C19"/>
    <mergeCell ref="A20:C20"/>
    <mergeCell ref="A21:C21"/>
    <mergeCell ref="A15:C15"/>
    <mergeCell ref="A22:C22"/>
    <mergeCell ref="A16:C16"/>
    <mergeCell ref="A18:C18"/>
    <mergeCell ref="A9:C9"/>
    <mergeCell ref="A10:C10"/>
    <mergeCell ref="A11:C11"/>
    <mergeCell ref="A12:C12"/>
    <mergeCell ref="A1:D1"/>
    <mergeCell ref="A3:D3"/>
    <mergeCell ref="A8:D8"/>
    <mergeCell ref="A2:D2"/>
    <mergeCell ref="A4:D4"/>
    <mergeCell ref="A6:D6"/>
    <mergeCell ref="A5:D5"/>
  </mergeCells>
  <pageMargins left="0.7" right="0.7" top="0.75" bottom="0.75" header="0.3" footer="0.3"/>
  <pageSetup orientation="portrait" horizontalDpi="1200" verticalDpi="12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B7"/>
  <sheetViews>
    <sheetView workbookViewId="0">
      <selection activeCell="F10" sqref="F10"/>
    </sheetView>
  </sheetViews>
  <sheetFormatPr defaultRowHeight="15" x14ac:dyDescent="0.25"/>
  <cols>
    <col min="1" max="1" width="14.5703125" style="1" bestFit="1" customWidth="1"/>
    <col min="2" max="2" width="23.85546875" style="1" bestFit="1" customWidth="1"/>
  </cols>
  <sheetData>
    <row r="1" spans="1:2" ht="31.5" x14ac:dyDescent="0.5">
      <c r="A1" s="2" t="s">
        <v>9</v>
      </c>
      <c r="B1" s="2" t="s">
        <v>10</v>
      </c>
    </row>
    <row r="2" spans="1:2" ht="31.5" x14ac:dyDescent="0.5">
      <c r="A2" s="3" t="s">
        <v>11</v>
      </c>
      <c r="B2" s="3" t="s">
        <v>17</v>
      </c>
    </row>
    <row r="3" spans="1:2" ht="31.5" x14ac:dyDescent="0.5">
      <c r="A3" s="4" t="s">
        <v>12</v>
      </c>
      <c r="B3" s="4" t="s">
        <v>18</v>
      </c>
    </row>
    <row r="4" spans="1:2" ht="31.5" x14ac:dyDescent="0.5">
      <c r="A4" s="5" t="s">
        <v>13</v>
      </c>
      <c r="B4" s="5" t="s">
        <v>19</v>
      </c>
    </row>
    <row r="5" spans="1:2" ht="31.5" x14ac:dyDescent="0.5">
      <c r="A5" s="6" t="s">
        <v>14</v>
      </c>
      <c r="B5" s="6" t="s">
        <v>20</v>
      </c>
    </row>
    <row r="6" spans="1:2" ht="31.5" x14ac:dyDescent="0.5">
      <c r="A6" s="7" t="s">
        <v>16</v>
      </c>
      <c r="B6" s="8" t="s">
        <v>21</v>
      </c>
    </row>
    <row r="7" spans="1:2" ht="31.5" x14ac:dyDescent="0.5">
      <c r="A7" s="9" t="s">
        <v>15</v>
      </c>
      <c r="B7" s="9" t="s">
        <v>22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17F14B"/>
  </sheetPr>
  <dimension ref="A1:BD640"/>
  <sheetViews>
    <sheetView topLeftCell="I2" workbookViewId="0">
      <selection activeCell="I2" sqref="A1:XFD1048576"/>
    </sheetView>
  </sheetViews>
  <sheetFormatPr defaultRowHeight="15" x14ac:dyDescent="0.25"/>
  <cols>
    <col min="1" max="1" width="10.140625" style="99" hidden="1" customWidth="1"/>
    <col min="2" max="2" width="13.7109375" style="99" hidden="1" customWidth="1"/>
    <col min="3" max="3" width="9.5703125" style="99" hidden="1" customWidth="1"/>
    <col min="4" max="4" width="11.7109375" style="99" hidden="1" customWidth="1"/>
    <col min="5" max="5" width="13.28515625" style="99" hidden="1" customWidth="1"/>
    <col min="6" max="8" width="14.42578125" style="72" hidden="1" customWidth="1"/>
    <col min="9" max="9" width="27.140625" style="102" bestFit="1" customWidth="1"/>
    <col min="10" max="10" width="18.85546875" style="102" bestFit="1" customWidth="1"/>
    <col min="11" max="11" width="42.28515625" style="102" bestFit="1" customWidth="1"/>
    <col min="12" max="12" width="7.140625" style="105" hidden="1" customWidth="1"/>
    <col min="13" max="13" width="12.5703125" style="99" bestFit="1" customWidth="1"/>
    <col min="14" max="14" width="18.28515625" style="99" hidden="1" customWidth="1"/>
    <col min="15" max="15" width="7" style="99" hidden="1" customWidth="1"/>
    <col min="16" max="16" width="6.5703125" style="99" hidden="1" customWidth="1"/>
    <col min="17" max="17" width="10.42578125" style="99" hidden="1" customWidth="1"/>
    <col min="18" max="18" width="9.140625" style="99" hidden="1" customWidth="1"/>
    <col min="19" max="19" width="6.42578125" style="99" hidden="1" customWidth="1"/>
    <col min="20" max="20" width="8" style="99" hidden="1" customWidth="1"/>
    <col min="21" max="22" width="10.7109375" style="99" hidden="1" customWidth="1"/>
    <col min="23" max="23" width="11.140625" style="99" hidden="1" customWidth="1"/>
    <col min="24" max="25" width="10.140625" style="99" hidden="1" customWidth="1"/>
    <col min="26" max="26" width="8.7109375" style="99" hidden="1" customWidth="1"/>
    <col min="27" max="27" width="13.140625" style="99" hidden="1" customWidth="1"/>
    <col min="28" max="28" width="18.42578125" style="99" hidden="1" customWidth="1"/>
    <col min="29" max="29" width="11.140625" style="99" hidden="1" customWidth="1"/>
    <col min="30" max="30" width="15.28515625" style="99" hidden="1" customWidth="1"/>
    <col min="31" max="31" width="19.7109375" style="99" hidden="1" customWidth="1"/>
    <col min="32" max="32" width="13.85546875" style="103" bestFit="1" customWidth="1"/>
    <col min="33" max="33" width="23.42578125" style="103" bestFit="1" customWidth="1"/>
    <col min="34" max="34" width="14.28515625" style="72" bestFit="1" customWidth="1"/>
    <col min="35" max="35" width="30.7109375" style="99" customWidth="1"/>
    <col min="36" max="36" width="28" style="101" bestFit="1" customWidth="1"/>
    <col min="37" max="37" width="14.28515625" style="103" customWidth="1"/>
    <col min="38" max="38" width="20.140625" style="103" bestFit="1" customWidth="1"/>
    <col min="39" max="39" width="27.42578125" style="99" customWidth="1"/>
    <col min="40" max="41" width="14.28515625" style="103" customWidth="1"/>
    <col min="42" max="42" width="27.42578125" style="99" customWidth="1"/>
    <col min="43" max="44" width="14.28515625" style="103" customWidth="1"/>
    <col min="45" max="45" width="27.42578125" style="99" customWidth="1"/>
    <col min="46" max="47" width="14.28515625" style="103" customWidth="1"/>
    <col min="48" max="48" width="27.42578125" style="99" customWidth="1"/>
    <col min="49" max="50" width="14.28515625" style="99" customWidth="1"/>
    <col min="51" max="51" width="54.42578125" style="111" customWidth="1"/>
    <col min="52" max="53" width="14.28515625" style="99" hidden="1" customWidth="1"/>
    <col min="54" max="54" width="14.28515625" style="38" hidden="1" customWidth="1"/>
    <col min="55" max="55" width="14.28515625" style="28" hidden="1" customWidth="1"/>
    <col min="56" max="57" width="0" style="99" hidden="1" customWidth="1"/>
    <col min="58" max="16384" width="9.140625" style="99"/>
  </cols>
  <sheetData>
    <row r="1" spans="1:56" s="87" customFormat="1" ht="15.75" hidden="1" thickBot="1" x14ac:dyDescent="0.3">
      <c r="F1" s="15"/>
      <c r="G1" s="15"/>
      <c r="H1" s="15"/>
      <c r="I1" s="88"/>
      <c r="J1" s="88"/>
      <c r="K1" s="88"/>
      <c r="L1" s="89"/>
      <c r="W1" s="90">
        <v>75</v>
      </c>
      <c r="X1" s="90">
        <v>1</v>
      </c>
      <c r="Y1" s="90">
        <v>0.2</v>
      </c>
      <c r="AB1" s="87">
        <v>2500</v>
      </c>
      <c r="AC1" s="90"/>
      <c r="AF1" s="90"/>
      <c r="AG1" s="90"/>
      <c r="AH1" s="15"/>
      <c r="AJ1" s="91"/>
      <c r="AK1" s="90"/>
      <c r="AL1" s="90"/>
      <c r="AN1" s="90"/>
      <c r="AO1" s="90"/>
      <c r="AQ1" s="90"/>
      <c r="AR1" s="90"/>
      <c r="AT1" s="90"/>
      <c r="AU1" s="90"/>
      <c r="AX1" s="87" t="s">
        <v>229</v>
      </c>
      <c r="AY1" s="118"/>
      <c r="BB1" s="119"/>
      <c r="BC1" s="16"/>
    </row>
    <row r="2" spans="1:56" s="98" customFormat="1" ht="43.5" thickBot="1" x14ac:dyDescent="0.3">
      <c r="A2" s="92" t="s">
        <v>27</v>
      </c>
      <c r="B2" s="93" t="s">
        <v>28</v>
      </c>
      <c r="C2" s="93" t="s">
        <v>29</v>
      </c>
      <c r="D2" s="93" t="s">
        <v>30</v>
      </c>
      <c r="E2" s="17" t="s">
        <v>31</v>
      </c>
      <c r="F2" s="18" t="s">
        <v>167</v>
      </c>
      <c r="G2" s="94" t="s">
        <v>33</v>
      </c>
      <c r="H2" s="94" t="s">
        <v>34</v>
      </c>
      <c r="I2" s="20" t="s">
        <v>32</v>
      </c>
      <c r="J2" s="20" t="s">
        <v>33</v>
      </c>
      <c r="K2" s="20" t="s">
        <v>34</v>
      </c>
      <c r="L2" s="95" t="s">
        <v>35</v>
      </c>
      <c r="M2" s="20" t="s">
        <v>36</v>
      </c>
      <c r="N2" s="93" t="s">
        <v>37</v>
      </c>
      <c r="O2" s="92" t="s">
        <v>38</v>
      </c>
      <c r="P2" s="92" t="s">
        <v>39</v>
      </c>
      <c r="Q2" s="92" t="s">
        <v>40</v>
      </c>
      <c r="R2" s="92" t="s">
        <v>41</v>
      </c>
      <c r="S2" s="92" t="s">
        <v>42</v>
      </c>
      <c r="T2" s="92" t="s">
        <v>43</v>
      </c>
      <c r="U2" s="92" t="s">
        <v>44</v>
      </c>
      <c r="V2" s="96" t="s">
        <v>45</v>
      </c>
      <c r="W2" s="92" t="s">
        <v>46</v>
      </c>
      <c r="X2" s="92" t="s">
        <v>47</v>
      </c>
      <c r="Y2" s="92" t="s">
        <v>48</v>
      </c>
      <c r="Z2" s="92" t="s">
        <v>49</v>
      </c>
      <c r="AA2" s="92" t="s">
        <v>50</v>
      </c>
      <c r="AB2" s="92" t="s">
        <v>168</v>
      </c>
      <c r="AC2" s="97" t="s">
        <v>52</v>
      </c>
      <c r="AD2" s="92" t="s">
        <v>53</v>
      </c>
      <c r="AE2" s="92" t="s">
        <v>169</v>
      </c>
      <c r="AF2" s="21" t="s">
        <v>54</v>
      </c>
      <c r="AG2" s="22" t="s">
        <v>55</v>
      </c>
      <c r="AH2" s="18" t="s">
        <v>56</v>
      </c>
      <c r="AI2" s="20" t="s">
        <v>57</v>
      </c>
      <c r="AJ2" s="23" t="s">
        <v>58</v>
      </c>
      <c r="AK2" s="22" t="s">
        <v>59</v>
      </c>
      <c r="AL2" s="22" t="s">
        <v>170</v>
      </c>
      <c r="AM2" s="20" t="s">
        <v>60</v>
      </c>
      <c r="AN2" s="22" t="s">
        <v>59</v>
      </c>
      <c r="AO2" s="22" t="s">
        <v>170</v>
      </c>
      <c r="AP2" s="20" t="s">
        <v>61</v>
      </c>
      <c r="AQ2" s="22" t="s">
        <v>59</v>
      </c>
      <c r="AR2" s="22" t="s">
        <v>170</v>
      </c>
      <c r="AS2" s="20" t="s">
        <v>62</v>
      </c>
      <c r="AT2" s="22" t="s">
        <v>59</v>
      </c>
      <c r="AU2" s="22" t="s">
        <v>170</v>
      </c>
      <c r="AV2" s="20" t="s">
        <v>63</v>
      </c>
      <c r="AW2" s="22" t="s">
        <v>59</v>
      </c>
      <c r="AX2" s="22" t="s">
        <v>170</v>
      </c>
      <c r="AY2" s="21" t="s">
        <v>64</v>
      </c>
      <c r="AZ2" s="24" t="s">
        <v>38</v>
      </c>
      <c r="BA2" s="24" t="s">
        <v>39</v>
      </c>
      <c r="BB2" s="120" t="s">
        <v>171</v>
      </c>
      <c r="BC2" s="19" t="s">
        <v>65</v>
      </c>
    </row>
    <row r="3" spans="1:56" s="27" customFormat="1" ht="15" customHeight="1" x14ac:dyDescent="0.25">
      <c r="A3" s="30"/>
      <c r="B3" s="27" t="s">
        <v>66</v>
      </c>
      <c r="E3" s="31"/>
      <c r="F3" s="42"/>
      <c r="G3" s="27">
        <v>3700</v>
      </c>
      <c r="H3" s="27">
        <v>4199</v>
      </c>
      <c r="I3" s="35" t="s">
        <v>93</v>
      </c>
      <c r="J3" s="35" t="s">
        <v>469</v>
      </c>
      <c r="K3" s="35" t="s">
        <v>470</v>
      </c>
      <c r="L3" s="121">
        <v>50.004134724016126</v>
      </c>
      <c r="M3" s="99">
        <v>1</v>
      </c>
      <c r="N3" s="27" t="s">
        <v>69</v>
      </c>
      <c r="AF3" s="36">
        <v>72590.57650000001</v>
      </c>
      <c r="AG3" s="36"/>
      <c r="AH3" s="42"/>
      <c r="AJ3" s="53"/>
      <c r="AK3" s="36"/>
      <c r="AL3" s="36"/>
      <c r="AM3" s="145"/>
      <c r="AN3" s="36"/>
      <c r="AO3" s="36"/>
      <c r="AQ3" s="36"/>
      <c r="AR3" s="36"/>
      <c r="AT3" s="36"/>
      <c r="AU3" s="36"/>
      <c r="AY3" s="79"/>
      <c r="AZ3" s="27">
        <v>1711.95</v>
      </c>
      <c r="BA3" s="27">
        <v>27.356307135138294</v>
      </c>
      <c r="BB3" s="38">
        <v>46832.630000000005</v>
      </c>
      <c r="BC3" s="82">
        <f t="shared" ref="BC3:BC13" si="0">BB3/(5280*11.67)</f>
        <v>0.76005280958687138</v>
      </c>
      <c r="BD3" s="29"/>
    </row>
    <row r="4" spans="1:56" s="27" customFormat="1" ht="15" customHeight="1" x14ac:dyDescent="0.25">
      <c r="A4" s="30"/>
      <c r="B4" s="27" t="s">
        <v>66</v>
      </c>
      <c r="E4" s="31"/>
      <c r="F4" s="42"/>
      <c r="G4" s="27">
        <v>2600</v>
      </c>
      <c r="H4" s="27">
        <v>2999</v>
      </c>
      <c r="I4" s="35" t="s">
        <v>93</v>
      </c>
      <c r="J4" s="35" t="s">
        <v>68</v>
      </c>
      <c r="K4" s="35" t="s">
        <v>471</v>
      </c>
      <c r="L4" s="121">
        <v>61.199453203739537</v>
      </c>
      <c r="M4" s="27">
        <v>1</v>
      </c>
      <c r="N4" s="27" t="s">
        <v>69</v>
      </c>
      <c r="AF4" s="36">
        <v>64222.824000000008</v>
      </c>
      <c r="AG4" s="36"/>
      <c r="AH4" s="42"/>
      <c r="AJ4" s="53"/>
      <c r="AK4" s="36"/>
      <c r="AL4" s="36"/>
      <c r="AM4" s="145"/>
      <c r="AN4" s="36"/>
      <c r="AO4" s="36"/>
      <c r="AQ4" s="36"/>
      <c r="AR4" s="36"/>
      <c r="AT4" s="36"/>
      <c r="AU4" s="36"/>
      <c r="AY4" s="79"/>
      <c r="AZ4" s="27">
        <v>1255.22</v>
      </c>
      <c r="BA4" s="27">
        <v>33.009416675961184</v>
      </c>
      <c r="BB4" s="38">
        <v>41434.080000000002</v>
      </c>
      <c r="BC4" s="82">
        <f t="shared" si="0"/>
        <v>0.67243904339020022</v>
      </c>
      <c r="BD4" s="29"/>
    </row>
    <row r="5" spans="1:56" s="27" customFormat="1" ht="15" customHeight="1" x14ac:dyDescent="0.25">
      <c r="A5" s="30"/>
      <c r="B5" s="27" t="s">
        <v>66</v>
      </c>
      <c r="E5" s="31"/>
      <c r="F5" s="32"/>
      <c r="G5" s="27">
        <v>3000</v>
      </c>
      <c r="H5" s="27">
        <v>3699</v>
      </c>
      <c r="I5" s="35" t="s">
        <v>93</v>
      </c>
      <c r="J5" s="35" t="s">
        <v>472</v>
      </c>
      <c r="K5" s="35" t="s">
        <v>473</v>
      </c>
      <c r="L5" s="132">
        <v>64.457266267730887</v>
      </c>
      <c r="M5" s="27">
        <v>1</v>
      </c>
      <c r="N5" s="27" t="s">
        <v>69</v>
      </c>
      <c r="AB5" s="33"/>
      <c r="AF5" s="36">
        <v>131092.80000000002</v>
      </c>
      <c r="AG5" s="36"/>
      <c r="AH5" s="32"/>
      <c r="AJ5" s="33"/>
      <c r="AK5" s="36"/>
      <c r="AL5" s="36"/>
      <c r="AN5" s="36"/>
      <c r="AO5" s="36"/>
      <c r="AQ5" s="36"/>
      <c r="AR5" s="36"/>
      <c r="AT5" s="36"/>
      <c r="AU5" s="36"/>
      <c r="AY5" s="86"/>
      <c r="AZ5" s="38">
        <v>2917.54</v>
      </c>
      <c r="BA5" s="38">
        <v>32.861616293178493</v>
      </c>
      <c r="BB5" s="37">
        <v>84576</v>
      </c>
      <c r="BC5" s="82">
        <f t="shared" si="0"/>
        <v>1.3725948430318611</v>
      </c>
      <c r="BD5" s="29"/>
    </row>
    <row r="6" spans="1:56" s="27" customFormat="1" ht="15" customHeight="1" x14ac:dyDescent="0.25">
      <c r="A6" s="30"/>
      <c r="B6" s="27" t="s">
        <v>66</v>
      </c>
      <c r="E6" s="31"/>
      <c r="F6" s="32"/>
      <c r="G6" s="27">
        <v>2600</v>
      </c>
      <c r="H6" s="27">
        <v>4427</v>
      </c>
      <c r="I6" s="35" t="s">
        <v>94</v>
      </c>
      <c r="J6" s="35" t="s">
        <v>474</v>
      </c>
      <c r="K6" s="35" t="s">
        <v>470</v>
      </c>
      <c r="L6" s="132">
        <v>40.069371675598141</v>
      </c>
      <c r="M6" s="99">
        <v>1</v>
      </c>
      <c r="N6" s="27" t="s">
        <v>69</v>
      </c>
      <c r="AF6" s="36">
        <v>311221.40000000002</v>
      </c>
      <c r="AG6" s="36"/>
      <c r="AH6" s="32"/>
      <c r="AJ6" s="33"/>
      <c r="AK6" s="36"/>
      <c r="AL6" s="36"/>
      <c r="AM6" s="85"/>
      <c r="AN6" s="36"/>
      <c r="AO6" s="36"/>
      <c r="AQ6" s="36"/>
      <c r="AR6" s="36"/>
      <c r="AT6" s="36"/>
      <c r="AU6" s="36"/>
      <c r="AY6" s="86"/>
      <c r="AZ6" s="27">
        <v>5697.0894867738443</v>
      </c>
      <c r="BA6" s="27">
        <v>35.243961055226904</v>
      </c>
      <c r="BB6" s="37">
        <v>200788</v>
      </c>
      <c r="BC6" s="82">
        <f t="shared" si="0"/>
        <v>3.2586144218534967</v>
      </c>
      <c r="BD6" s="29"/>
    </row>
    <row r="7" spans="1:56" s="27" customFormat="1" ht="15" customHeight="1" x14ac:dyDescent="0.25">
      <c r="A7" s="30"/>
      <c r="B7" s="27" t="s">
        <v>66</v>
      </c>
      <c r="E7" s="31"/>
      <c r="F7" s="32"/>
      <c r="G7" s="27">
        <v>3200</v>
      </c>
      <c r="H7" s="27">
        <v>3699</v>
      </c>
      <c r="I7" s="35" t="s">
        <v>67</v>
      </c>
      <c r="J7" s="35" t="s">
        <v>475</v>
      </c>
      <c r="K7" s="35" t="s">
        <v>471</v>
      </c>
      <c r="L7" s="121">
        <v>48.032244537299128</v>
      </c>
      <c r="M7" s="27">
        <v>1</v>
      </c>
      <c r="N7" s="27" t="s">
        <v>69</v>
      </c>
      <c r="AB7" s="33"/>
      <c r="AF7" s="36">
        <v>103495.05</v>
      </c>
      <c r="AG7" s="36"/>
      <c r="AH7" s="32"/>
      <c r="AJ7" s="33"/>
      <c r="AK7" s="36"/>
      <c r="AL7" s="36"/>
      <c r="AN7" s="36"/>
      <c r="AO7" s="36"/>
      <c r="AQ7" s="36"/>
      <c r="AR7" s="36"/>
      <c r="AT7" s="36"/>
      <c r="AU7" s="36"/>
      <c r="AY7" s="86"/>
      <c r="AZ7" s="38">
        <v>2281.6999999999998</v>
      </c>
      <c r="BA7" s="38">
        <v>29.263706885217164</v>
      </c>
      <c r="BB7" s="37">
        <v>66771</v>
      </c>
      <c r="BC7" s="82">
        <f t="shared" si="0"/>
        <v>1.0836351951390513</v>
      </c>
      <c r="BD7" s="29"/>
    </row>
    <row r="8" spans="1:56" s="27" customFormat="1" ht="15" customHeight="1" x14ac:dyDescent="0.25">
      <c r="A8" s="30"/>
      <c r="B8" s="27" t="s">
        <v>66</v>
      </c>
      <c r="F8" s="32"/>
      <c r="G8" s="32">
        <v>1800</v>
      </c>
      <c r="H8" s="32">
        <v>7299</v>
      </c>
      <c r="I8" s="35" t="s">
        <v>289</v>
      </c>
      <c r="J8" s="35" t="s">
        <v>95</v>
      </c>
      <c r="K8" s="35" t="s">
        <v>290</v>
      </c>
      <c r="L8" s="121">
        <v>65.897786950972971</v>
      </c>
      <c r="M8" s="27">
        <v>1</v>
      </c>
      <c r="N8" s="27" t="s">
        <v>71</v>
      </c>
      <c r="AF8" s="36">
        <v>50887.649999999994</v>
      </c>
      <c r="AG8" s="36"/>
      <c r="AH8" s="32"/>
      <c r="AJ8" s="33"/>
      <c r="AK8" s="36"/>
      <c r="AL8" s="36"/>
      <c r="AN8" s="36"/>
      <c r="AO8" s="36"/>
      <c r="AQ8" s="36"/>
      <c r="AR8" s="36"/>
      <c r="AT8" s="36"/>
      <c r="AU8" s="36"/>
      <c r="AY8" s="79"/>
      <c r="AZ8" s="27">
        <v>1117</v>
      </c>
      <c r="BA8" s="27">
        <v>27.610564010743062</v>
      </c>
      <c r="BB8" s="38">
        <v>30841</v>
      </c>
      <c r="BC8" s="82">
        <f t="shared" si="0"/>
        <v>0.50052257796473731</v>
      </c>
      <c r="BD8" s="29"/>
    </row>
    <row r="9" spans="1:56" s="27" customFormat="1" ht="15" customHeight="1" x14ac:dyDescent="0.25">
      <c r="A9" s="30"/>
      <c r="B9" s="27" t="s">
        <v>66</v>
      </c>
      <c r="G9" s="27">
        <v>6616</v>
      </c>
      <c r="H9" s="27">
        <v>7299</v>
      </c>
      <c r="I9" s="35" t="s">
        <v>289</v>
      </c>
      <c r="J9" s="35" t="s">
        <v>290</v>
      </c>
      <c r="K9" s="35" t="s">
        <v>75</v>
      </c>
      <c r="L9" s="121">
        <v>64.172800815997689</v>
      </c>
      <c r="M9" s="27">
        <v>1</v>
      </c>
      <c r="N9" s="27" t="s">
        <v>71</v>
      </c>
      <c r="AF9" s="36">
        <v>116082.681</v>
      </c>
      <c r="AG9" s="36"/>
      <c r="AJ9" s="33"/>
      <c r="AK9" s="36"/>
      <c r="AL9" s="36"/>
      <c r="AN9" s="36"/>
      <c r="AO9" s="36"/>
      <c r="AY9" s="79"/>
      <c r="AZ9" s="27">
        <v>2705.89</v>
      </c>
      <c r="BA9" s="27">
        <v>26</v>
      </c>
      <c r="BB9" s="38">
        <v>70353.14</v>
      </c>
      <c r="BC9" s="82">
        <f t="shared" si="0"/>
        <v>1.1417702085118537</v>
      </c>
      <c r="BD9" s="29"/>
    </row>
    <row r="10" spans="1:56" s="27" customFormat="1" ht="15" customHeight="1" x14ac:dyDescent="0.25">
      <c r="A10" s="30"/>
      <c r="B10" s="60" t="s">
        <v>98</v>
      </c>
      <c r="C10" s="60"/>
      <c r="D10" s="60"/>
      <c r="E10" s="31"/>
      <c r="F10" s="32"/>
      <c r="G10" s="121">
        <v>2100</v>
      </c>
      <c r="H10" s="121">
        <v>2136</v>
      </c>
      <c r="I10" s="123" t="s">
        <v>157</v>
      </c>
      <c r="J10" s="122" t="s">
        <v>230</v>
      </c>
      <c r="K10" s="122" t="s">
        <v>231</v>
      </c>
      <c r="L10" s="124">
        <v>33</v>
      </c>
      <c r="M10" s="125">
        <v>1</v>
      </c>
      <c r="N10" s="126" t="s">
        <v>69</v>
      </c>
      <c r="AB10" s="33">
        <v>2</v>
      </c>
      <c r="AF10" s="127">
        <v>110276</v>
      </c>
      <c r="AG10" s="36"/>
      <c r="AH10" s="32"/>
      <c r="AJ10" s="33"/>
      <c r="AK10" s="36"/>
      <c r="AL10" s="36"/>
      <c r="AN10" s="36"/>
      <c r="AO10" s="36"/>
      <c r="AQ10" s="36"/>
      <c r="AR10" s="36"/>
      <c r="AT10" s="36"/>
      <c r="AU10" s="36"/>
      <c r="AY10" s="128" t="s">
        <v>232</v>
      </c>
      <c r="AZ10" s="129">
        <v>862</v>
      </c>
      <c r="BA10" s="121">
        <v>32</v>
      </c>
      <c r="BB10" s="130">
        <v>27569</v>
      </c>
      <c r="BC10" s="82">
        <f t="shared" si="0"/>
        <v>0.44742086676533976</v>
      </c>
      <c r="BD10" s="29"/>
    </row>
    <row r="11" spans="1:56" s="27" customFormat="1" ht="15" customHeight="1" x14ac:dyDescent="0.25">
      <c r="A11" s="30"/>
      <c r="B11" s="27" t="s">
        <v>98</v>
      </c>
      <c r="E11" s="31"/>
      <c r="F11" s="32"/>
      <c r="G11" s="121">
        <v>1800</v>
      </c>
      <c r="H11" s="121">
        <v>2125</v>
      </c>
      <c r="I11" s="123" t="s">
        <v>72</v>
      </c>
      <c r="J11" s="123" t="s">
        <v>78</v>
      </c>
      <c r="K11" s="123" t="s">
        <v>233</v>
      </c>
      <c r="L11" s="121">
        <v>36.145054945054945</v>
      </c>
      <c r="M11" s="126">
        <v>1</v>
      </c>
      <c r="N11" s="126" t="s">
        <v>69</v>
      </c>
      <c r="Q11" s="33"/>
      <c r="R11" s="33"/>
      <c r="S11" s="28"/>
      <c r="T11" s="33"/>
      <c r="V11" s="33"/>
      <c r="W11" s="36"/>
      <c r="X11" s="36"/>
      <c r="Y11" s="36"/>
      <c r="Z11" s="36"/>
      <c r="AA11" s="36"/>
      <c r="AB11" s="33">
        <v>3</v>
      </c>
      <c r="AC11" s="28"/>
      <c r="AD11" s="39"/>
      <c r="AE11" s="40"/>
      <c r="AF11" s="127">
        <v>52188.5</v>
      </c>
      <c r="AG11" s="41"/>
      <c r="AH11" s="32"/>
      <c r="AJ11" s="33"/>
      <c r="AK11" s="36"/>
      <c r="AL11" s="36"/>
      <c r="AN11" s="36"/>
      <c r="AO11" s="36"/>
      <c r="AQ11" s="36"/>
      <c r="AR11" s="36"/>
      <c r="AT11" s="36"/>
      <c r="AU11" s="36"/>
      <c r="AY11" s="128" t="s">
        <v>234</v>
      </c>
      <c r="AZ11" s="129">
        <v>1342.940862323863</v>
      </c>
      <c r="BA11" s="121">
        <v>25.071841169339709</v>
      </c>
      <c r="BB11" s="130">
        <v>33670</v>
      </c>
      <c r="BC11" s="82">
        <f t="shared" si="0"/>
        <v>0.54643478486666153</v>
      </c>
      <c r="BD11" s="29"/>
    </row>
    <row r="12" spans="1:56" s="27" customFormat="1" ht="15" customHeight="1" x14ac:dyDescent="0.25">
      <c r="A12" s="30"/>
      <c r="B12" s="27" t="s">
        <v>98</v>
      </c>
      <c r="E12" s="31"/>
      <c r="F12" s="32"/>
      <c r="G12" s="121">
        <v>2000</v>
      </c>
      <c r="H12" s="121">
        <v>2199</v>
      </c>
      <c r="I12" s="123" t="s">
        <v>235</v>
      </c>
      <c r="J12" s="123" t="s">
        <v>158</v>
      </c>
      <c r="K12" s="123" t="s">
        <v>236</v>
      </c>
      <c r="L12" s="121">
        <v>41.104051141729421</v>
      </c>
      <c r="M12" s="126">
        <v>1</v>
      </c>
      <c r="N12" s="126" t="s">
        <v>69</v>
      </c>
      <c r="AB12" s="33">
        <v>1</v>
      </c>
      <c r="AF12" s="127">
        <v>64010.35</v>
      </c>
      <c r="AG12" s="36"/>
      <c r="AH12" s="32"/>
      <c r="AJ12" s="33"/>
      <c r="AK12" s="36"/>
      <c r="AL12" s="36"/>
      <c r="AN12" s="36"/>
      <c r="AO12" s="36"/>
      <c r="AQ12" s="36"/>
      <c r="AR12" s="36"/>
      <c r="AT12" s="36"/>
      <c r="AU12" s="36"/>
      <c r="AY12" s="128" t="s">
        <v>237</v>
      </c>
      <c r="AZ12" s="129">
        <v>1717.4638482538398</v>
      </c>
      <c r="BA12" s="121">
        <v>24.045338737107631</v>
      </c>
      <c r="BB12" s="130">
        <v>41297</v>
      </c>
      <c r="BC12" s="82">
        <f t="shared" si="0"/>
        <v>0.6702143543403184</v>
      </c>
      <c r="BD12" s="29"/>
    </row>
    <row r="13" spans="1:56" s="27" customFormat="1" ht="15" customHeight="1" x14ac:dyDescent="0.25">
      <c r="A13" s="30"/>
      <c r="B13" s="26" t="s">
        <v>66</v>
      </c>
      <c r="C13" s="26"/>
      <c r="D13" s="26" t="s">
        <v>376</v>
      </c>
      <c r="E13" s="44"/>
      <c r="F13" s="45"/>
      <c r="G13" s="139">
        <v>3400</v>
      </c>
      <c r="H13" s="139">
        <v>3799</v>
      </c>
      <c r="I13" s="138" t="s">
        <v>238</v>
      </c>
      <c r="J13" s="138" t="s">
        <v>172</v>
      </c>
      <c r="K13" s="138" t="s">
        <v>239</v>
      </c>
      <c r="L13" s="139">
        <v>35</v>
      </c>
      <c r="M13" s="137">
        <v>1</v>
      </c>
      <c r="N13" s="137" t="s">
        <v>69</v>
      </c>
      <c r="O13" s="47"/>
      <c r="P13" s="47"/>
      <c r="Q13" s="47"/>
      <c r="R13" s="47"/>
      <c r="S13" s="178"/>
      <c r="T13" s="47"/>
      <c r="U13" s="26"/>
      <c r="V13" s="47"/>
      <c r="W13" s="83"/>
      <c r="X13" s="83"/>
      <c r="Y13" s="83"/>
      <c r="Z13" s="83"/>
      <c r="AA13" s="83"/>
      <c r="AB13" s="26">
        <v>3</v>
      </c>
      <c r="AC13" s="83"/>
      <c r="AD13" s="83"/>
      <c r="AE13" s="26">
        <v>3</v>
      </c>
      <c r="AF13" s="179">
        <v>125495.75</v>
      </c>
      <c r="AG13" s="83">
        <f>1655.73+97990.08</f>
        <v>99645.81</v>
      </c>
      <c r="AH13" s="45" t="s">
        <v>79</v>
      </c>
      <c r="AI13" s="26"/>
      <c r="AJ13" s="47"/>
      <c r="AK13" s="83"/>
      <c r="AL13" s="83"/>
      <c r="AM13" s="26"/>
      <c r="AN13" s="83"/>
      <c r="AO13" s="83"/>
      <c r="AP13" s="26"/>
      <c r="AQ13" s="83"/>
      <c r="AR13" s="83"/>
      <c r="AS13" s="26"/>
      <c r="AT13" s="83"/>
      <c r="AU13" s="83"/>
      <c r="AV13" s="26"/>
      <c r="AW13" s="26"/>
      <c r="AX13" s="26"/>
      <c r="AY13" s="138" t="s">
        <v>240</v>
      </c>
      <c r="AZ13" s="180">
        <v>2381.3350792153701</v>
      </c>
      <c r="BA13" s="139">
        <v>34</v>
      </c>
      <c r="BB13" s="130">
        <v>80965</v>
      </c>
      <c r="BC13" s="82">
        <f t="shared" si="0"/>
        <v>1.3139914569863156</v>
      </c>
      <c r="BD13" s="29"/>
    </row>
    <row r="14" spans="1:56" s="27" customFormat="1" ht="15" customHeight="1" x14ac:dyDescent="0.25">
      <c r="A14" s="30"/>
      <c r="B14" s="26" t="s">
        <v>66</v>
      </c>
      <c r="C14" s="26"/>
      <c r="D14" s="26" t="s">
        <v>442</v>
      </c>
      <c r="E14" s="44"/>
      <c r="F14" s="45"/>
      <c r="G14" s="26"/>
      <c r="H14" s="26"/>
      <c r="I14" s="46" t="s">
        <v>176</v>
      </c>
      <c r="J14" s="46" t="s">
        <v>95</v>
      </c>
      <c r="K14" s="46" t="s">
        <v>81</v>
      </c>
      <c r="L14" s="84">
        <v>67</v>
      </c>
      <c r="M14" s="26">
        <v>1</v>
      </c>
      <c r="N14" s="26" t="s">
        <v>73</v>
      </c>
      <c r="O14" s="26"/>
      <c r="P14" s="26"/>
      <c r="Q14" s="26"/>
      <c r="R14" s="26"/>
      <c r="S14" s="26"/>
      <c r="T14" s="26"/>
      <c r="U14" s="26"/>
      <c r="V14" s="26"/>
      <c r="W14" s="26"/>
      <c r="X14" s="26"/>
      <c r="Y14" s="26"/>
      <c r="Z14" s="26"/>
      <c r="AA14" s="26"/>
      <c r="AB14" s="47"/>
      <c r="AC14" s="26"/>
      <c r="AD14" s="26"/>
      <c r="AE14" s="83"/>
      <c r="AF14" s="83">
        <v>293670</v>
      </c>
      <c r="AG14" s="83">
        <v>242320.52</v>
      </c>
      <c r="AH14" s="45" t="s">
        <v>79</v>
      </c>
      <c r="AI14" s="26"/>
      <c r="AJ14" s="47"/>
      <c r="AK14" s="83"/>
      <c r="AL14" s="83"/>
      <c r="AM14" s="26"/>
      <c r="AN14" s="83"/>
      <c r="AO14" s="83"/>
      <c r="AP14" s="26"/>
      <c r="AQ14" s="83"/>
      <c r="AR14" s="83"/>
      <c r="AS14" s="26"/>
      <c r="AT14" s="83"/>
      <c r="AU14" s="83"/>
      <c r="AV14" s="26"/>
      <c r="AW14" s="26"/>
      <c r="AX14" s="26"/>
      <c r="AY14" s="150" t="s">
        <v>443</v>
      </c>
      <c r="AZ14" s="84"/>
      <c r="BA14" s="84"/>
      <c r="BB14" s="81"/>
      <c r="BC14" s="82"/>
      <c r="BD14" s="29"/>
    </row>
    <row r="15" spans="1:56" s="27" customFormat="1" ht="15" customHeight="1" x14ac:dyDescent="0.25">
      <c r="A15" s="30"/>
      <c r="B15" s="27" t="s">
        <v>66</v>
      </c>
      <c r="E15" s="31"/>
      <c r="F15" s="32"/>
      <c r="G15" s="27">
        <v>3600</v>
      </c>
      <c r="H15" s="27">
        <v>3699</v>
      </c>
      <c r="I15" s="35" t="s">
        <v>476</v>
      </c>
      <c r="J15" s="35" t="s">
        <v>477</v>
      </c>
      <c r="K15" s="35" t="s">
        <v>78</v>
      </c>
      <c r="L15" s="132">
        <v>41</v>
      </c>
      <c r="M15" s="27">
        <v>2</v>
      </c>
      <c r="N15" s="27" t="s">
        <v>69</v>
      </c>
      <c r="AF15" s="36">
        <v>13852.35</v>
      </c>
      <c r="AG15" s="36"/>
      <c r="AH15" s="32"/>
      <c r="AJ15" s="33"/>
      <c r="AK15" s="36"/>
      <c r="AL15" s="36"/>
      <c r="AM15" s="85"/>
      <c r="AN15" s="36"/>
      <c r="AO15" s="36"/>
      <c r="AQ15" s="36"/>
      <c r="AR15" s="36"/>
      <c r="AT15" s="36"/>
      <c r="AU15" s="36"/>
      <c r="AY15" s="86"/>
      <c r="AZ15" s="27">
        <v>406</v>
      </c>
      <c r="BA15" s="27">
        <v>22</v>
      </c>
      <c r="BB15" s="37">
        <v>8937</v>
      </c>
      <c r="BC15" s="82">
        <f t="shared" ref="BC15:BC22" si="1">BB15/(5280*11.67)</f>
        <v>0.14503972890862352</v>
      </c>
      <c r="BD15" s="29"/>
    </row>
    <row r="16" spans="1:56" s="27" customFormat="1" ht="15" customHeight="1" x14ac:dyDescent="0.25">
      <c r="A16" s="30"/>
      <c r="B16" s="27" t="s">
        <v>66</v>
      </c>
      <c r="E16" s="31"/>
      <c r="F16" s="32"/>
      <c r="G16" s="27">
        <v>5100</v>
      </c>
      <c r="H16" s="27">
        <v>5199</v>
      </c>
      <c r="I16" s="59" t="s">
        <v>478</v>
      </c>
      <c r="J16" s="59" t="s">
        <v>80</v>
      </c>
      <c r="K16" s="59" t="s">
        <v>131</v>
      </c>
      <c r="L16" s="132">
        <v>58.462772435224458</v>
      </c>
      <c r="M16" s="27">
        <v>2</v>
      </c>
      <c r="N16" s="56" t="s">
        <v>73</v>
      </c>
      <c r="Q16" s="33"/>
      <c r="R16" s="33"/>
      <c r="S16" s="28"/>
      <c r="T16" s="33"/>
      <c r="V16" s="33"/>
      <c r="W16" s="36"/>
      <c r="X16" s="36"/>
      <c r="Y16" s="36"/>
      <c r="Z16" s="36"/>
      <c r="AA16" s="36"/>
      <c r="AC16" s="36"/>
      <c r="AD16" s="36"/>
      <c r="AF16" s="36">
        <v>117874.34999999999</v>
      </c>
      <c r="AG16" s="36"/>
      <c r="AH16" s="32"/>
      <c r="AJ16" s="33"/>
      <c r="AK16" s="36"/>
      <c r="AL16" s="36"/>
      <c r="AM16" s="56"/>
      <c r="AN16" s="36"/>
      <c r="AO16" s="36"/>
      <c r="AQ16" s="36"/>
      <c r="AR16" s="36"/>
      <c r="AT16" s="36"/>
      <c r="AU16" s="36"/>
      <c r="AY16" s="79"/>
      <c r="AZ16" s="27">
        <v>1152.237927465088</v>
      </c>
      <c r="BA16" s="27">
        <v>62.000215664802056</v>
      </c>
      <c r="BB16" s="38">
        <v>71439</v>
      </c>
      <c r="BC16" s="82">
        <f t="shared" si="1"/>
        <v>1.159392770896627</v>
      </c>
      <c r="BD16" s="29"/>
    </row>
    <row r="17" spans="1:56" s="27" customFormat="1" ht="15" customHeight="1" x14ac:dyDescent="0.25">
      <c r="A17" s="30"/>
      <c r="B17" s="27" t="s">
        <v>66</v>
      </c>
      <c r="E17" s="31"/>
      <c r="F17" s="32"/>
      <c r="G17" s="27">
        <v>3600</v>
      </c>
      <c r="H17" s="27">
        <v>3699</v>
      </c>
      <c r="I17" s="35" t="s">
        <v>479</v>
      </c>
      <c r="J17" s="35" t="s">
        <v>477</v>
      </c>
      <c r="K17" s="35" t="s">
        <v>78</v>
      </c>
      <c r="L17" s="132">
        <v>54</v>
      </c>
      <c r="M17" s="27">
        <v>2</v>
      </c>
      <c r="N17" s="27" t="s">
        <v>69</v>
      </c>
      <c r="AF17" s="36">
        <v>9605.35</v>
      </c>
      <c r="AG17" s="36"/>
      <c r="AH17" s="32"/>
      <c r="AJ17" s="33"/>
      <c r="AK17" s="36"/>
      <c r="AL17" s="36"/>
      <c r="AM17" s="85"/>
      <c r="AN17" s="36"/>
      <c r="AO17" s="36"/>
      <c r="AQ17" s="36"/>
      <c r="AR17" s="36"/>
      <c r="AT17" s="36"/>
      <c r="AU17" s="36"/>
      <c r="AY17" s="86"/>
      <c r="AZ17" s="27">
        <v>258</v>
      </c>
      <c r="BA17" s="27">
        <v>24</v>
      </c>
      <c r="BB17" s="37">
        <v>6197</v>
      </c>
      <c r="BC17" s="82">
        <f t="shared" si="1"/>
        <v>0.10057191451792995</v>
      </c>
      <c r="BD17" s="29"/>
    </row>
    <row r="18" spans="1:56" s="27" customFormat="1" ht="15" customHeight="1" x14ac:dyDescent="0.25">
      <c r="A18" s="30"/>
      <c r="B18" s="27" t="s">
        <v>66</v>
      </c>
      <c r="E18" s="31"/>
      <c r="F18" s="42"/>
      <c r="G18" s="27">
        <v>4600</v>
      </c>
      <c r="H18" s="27">
        <v>4699</v>
      </c>
      <c r="I18" s="35" t="s">
        <v>480</v>
      </c>
      <c r="J18" s="35" t="s">
        <v>222</v>
      </c>
      <c r="K18" s="35" t="s">
        <v>481</v>
      </c>
      <c r="L18" s="132">
        <v>40</v>
      </c>
      <c r="M18" s="27">
        <v>2</v>
      </c>
      <c r="N18" s="27" t="s">
        <v>69</v>
      </c>
      <c r="AB18" s="53"/>
      <c r="AF18" s="36">
        <v>45000</v>
      </c>
      <c r="AG18" s="36"/>
      <c r="AH18" s="42"/>
      <c r="AJ18" s="33"/>
      <c r="AK18" s="36"/>
      <c r="AL18" s="36"/>
      <c r="AN18" s="36"/>
      <c r="AO18" s="36"/>
      <c r="AQ18" s="36"/>
      <c r="AR18" s="36"/>
      <c r="AT18" s="36"/>
      <c r="AU18" s="36"/>
      <c r="AY18" s="79"/>
      <c r="AZ18" s="37">
        <v>1142</v>
      </c>
      <c r="BA18" s="37">
        <v>22</v>
      </c>
      <c r="BB18" s="38">
        <v>25124</v>
      </c>
      <c r="BC18" s="82">
        <f t="shared" si="1"/>
        <v>0.40774064552984862</v>
      </c>
      <c r="BD18" s="29"/>
    </row>
    <row r="19" spans="1:56" s="27" customFormat="1" ht="15" customHeight="1" x14ac:dyDescent="0.25">
      <c r="A19" s="30"/>
      <c r="B19" s="27" t="s">
        <v>66</v>
      </c>
      <c r="G19" s="27">
        <v>1200</v>
      </c>
      <c r="H19" s="27">
        <v>1399</v>
      </c>
      <c r="I19" s="35" t="s">
        <v>482</v>
      </c>
      <c r="J19" s="35" t="s">
        <v>200</v>
      </c>
      <c r="K19" s="35" t="s">
        <v>131</v>
      </c>
      <c r="L19" s="132">
        <v>53</v>
      </c>
      <c r="M19" s="27">
        <v>2</v>
      </c>
      <c r="N19" s="27" t="s">
        <v>69</v>
      </c>
      <c r="AF19" s="36">
        <v>110589.40000000001</v>
      </c>
      <c r="AG19" s="36"/>
      <c r="AJ19" s="33"/>
      <c r="AK19" s="36"/>
      <c r="AL19" s="36"/>
      <c r="AN19" s="36"/>
      <c r="AO19" s="36"/>
      <c r="AY19" s="79"/>
      <c r="AZ19" s="27">
        <v>3398</v>
      </c>
      <c r="BA19" s="27">
        <v>21</v>
      </c>
      <c r="BB19" s="38">
        <v>71348</v>
      </c>
      <c r="BC19" s="82">
        <f t="shared" si="1"/>
        <v>1.1579159201267171</v>
      </c>
      <c r="BD19" s="29"/>
    </row>
    <row r="20" spans="1:56" s="27" customFormat="1" ht="15" customHeight="1" x14ac:dyDescent="0.25">
      <c r="A20" s="30"/>
      <c r="B20" s="27" t="s">
        <v>66</v>
      </c>
      <c r="E20" s="31"/>
      <c r="F20" s="42"/>
      <c r="G20" s="27">
        <v>5800</v>
      </c>
      <c r="H20" s="27">
        <v>6099</v>
      </c>
      <c r="I20" s="35" t="s">
        <v>477</v>
      </c>
      <c r="J20" s="35" t="s">
        <v>476</v>
      </c>
      <c r="K20" s="35" t="s">
        <v>241</v>
      </c>
      <c r="L20" s="121">
        <v>32.904986165891565</v>
      </c>
      <c r="M20" s="27">
        <v>2</v>
      </c>
      <c r="N20" s="27" t="s">
        <v>69</v>
      </c>
      <c r="AB20" s="53"/>
      <c r="AF20" s="36">
        <v>52659.700000000004</v>
      </c>
      <c r="AG20" s="36"/>
      <c r="AH20" s="42"/>
      <c r="AJ20" s="33"/>
      <c r="AK20" s="36"/>
      <c r="AL20" s="36"/>
      <c r="AN20" s="36"/>
      <c r="AO20" s="36"/>
      <c r="AQ20" s="36"/>
      <c r="AR20" s="36"/>
      <c r="AT20" s="36"/>
      <c r="AU20" s="36"/>
      <c r="AY20" s="79"/>
      <c r="AZ20" s="37">
        <v>1475.2816480660658</v>
      </c>
      <c r="BA20" s="37">
        <v>23.028823034934536</v>
      </c>
      <c r="BB20" s="38">
        <v>33974</v>
      </c>
      <c r="BC20" s="82">
        <f t="shared" si="1"/>
        <v>0.5513684401859209</v>
      </c>
      <c r="BD20" s="29"/>
    </row>
    <row r="21" spans="1:56" s="27" customFormat="1" ht="15" customHeight="1" x14ac:dyDescent="0.25">
      <c r="A21" s="30"/>
      <c r="B21" s="27" t="s">
        <v>66</v>
      </c>
      <c r="E21" s="31"/>
      <c r="F21" s="32"/>
      <c r="G21" s="27">
        <v>4000</v>
      </c>
      <c r="H21" s="27">
        <v>4099</v>
      </c>
      <c r="I21" s="35" t="s">
        <v>483</v>
      </c>
      <c r="J21" s="35" t="s">
        <v>200</v>
      </c>
      <c r="K21" s="35" t="s">
        <v>78</v>
      </c>
      <c r="L21" s="132">
        <v>46</v>
      </c>
      <c r="M21" s="27">
        <v>2</v>
      </c>
      <c r="N21" s="27" t="s">
        <v>69</v>
      </c>
      <c r="AB21" s="33"/>
      <c r="AF21" s="36">
        <v>96856.400000000009</v>
      </c>
      <c r="AG21" s="36"/>
      <c r="AH21" s="32"/>
      <c r="AJ21" s="33"/>
      <c r="AK21" s="36"/>
      <c r="AL21" s="36"/>
      <c r="AN21" s="36"/>
      <c r="AO21" s="36"/>
      <c r="AQ21" s="36"/>
      <c r="AR21" s="36"/>
      <c r="AT21" s="36"/>
      <c r="AU21" s="36"/>
      <c r="AY21" s="86"/>
      <c r="AZ21" s="38">
        <v>2604</v>
      </c>
      <c r="BA21" s="38">
        <v>24</v>
      </c>
      <c r="BB21" s="37">
        <v>62488</v>
      </c>
      <c r="BC21" s="82">
        <f t="shared" si="1"/>
        <v>1.0141258341772481</v>
      </c>
      <c r="BD21" s="29"/>
    </row>
    <row r="22" spans="1:56" s="27" customFormat="1" ht="15" customHeight="1" x14ac:dyDescent="0.25">
      <c r="A22" s="30"/>
      <c r="B22" s="26" t="s">
        <v>66</v>
      </c>
      <c r="C22" s="26"/>
      <c r="D22" s="26" t="s">
        <v>738</v>
      </c>
      <c r="E22" s="44"/>
      <c r="F22" s="45"/>
      <c r="G22" s="26">
        <v>1600</v>
      </c>
      <c r="H22" s="26">
        <v>2699</v>
      </c>
      <c r="I22" s="46" t="s">
        <v>484</v>
      </c>
      <c r="J22" s="46" t="s">
        <v>485</v>
      </c>
      <c r="K22" s="46" t="s">
        <v>486</v>
      </c>
      <c r="L22" s="139">
        <v>55.951303335848785</v>
      </c>
      <c r="M22" s="26">
        <v>3</v>
      </c>
      <c r="N22" s="27" t="s">
        <v>69</v>
      </c>
      <c r="AB22" s="33"/>
      <c r="AF22" s="36">
        <v>170479.85</v>
      </c>
      <c r="AG22" s="36"/>
      <c r="AH22" s="32" t="s">
        <v>739</v>
      </c>
      <c r="AJ22" s="33"/>
      <c r="AK22" s="36"/>
      <c r="AL22" s="36"/>
      <c r="AN22" s="36"/>
      <c r="AO22" s="36"/>
      <c r="AQ22" s="36"/>
      <c r="AR22" s="36"/>
      <c r="AT22" s="36"/>
      <c r="AU22" s="36"/>
      <c r="AY22" s="86"/>
      <c r="AZ22" s="38">
        <v>5770.7464689246544</v>
      </c>
      <c r="BA22" s="38">
        <v>19.059406021782038</v>
      </c>
      <c r="BB22" s="37">
        <v>109987</v>
      </c>
      <c r="BC22" s="82">
        <f t="shared" si="1"/>
        <v>1.7849932486821947</v>
      </c>
      <c r="BD22" s="29"/>
    </row>
    <row r="23" spans="1:56" s="27" customFormat="1" ht="15" customHeight="1" x14ac:dyDescent="0.25">
      <c r="A23" s="30"/>
      <c r="B23" s="26" t="s">
        <v>66</v>
      </c>
      <c r="C23" s="26"/>
      <c r="D23" s="26" t="s">
        <v>738</v>
      </c>
      <c r="E23" s="44"/>
      <c r="F23" s="45"/>
      <c r="G23" s="26"/>
      <c r="H23" s="26"/>
      <c r="I23" s="46" t="s">
        <v>95</v>
      </c>
      <c r="J23" s="46" t="s">
        <v>256</v>
      </c>
      <c r="K23" s="46" t="s">
        <v>445</v>
      </c>
      <c r="L23" s="84">
        <v>66</v>
      </c>
      <c r="M23" s="26">
        <v>3</v>
      </c>
      <c r="N23" s="99" t="s">
        <v>73</v>
      </c>
      <c r="O23" s="99"/>
      <c r="P23" s="99"/>
      <c r="Q23" s="99"/>
      <c r="R23" s="99"/>
      <c r="S23" s="99"/>
      <c r="T23" s="99"/>
      <c r="U23" s="99"/>
      <c r="V23" s="99"/>
      <c r="W23" s="99"/>
      <c r="X23" s="99"/>
      <c r="Y23" s="99"/>
      <c r="Z23" s="99"/>
      <c r="AA23" s="99"/>
      <c r="AB23" s="101"/>
      <c r="AC23" s="99"/>
      <c r="AD23" s="99"/>
      <c r="AE23" s="103"/>
      <c r="AF23" s="103">
        <v>254141</v>
      </c>
      <c r="AG23" s="103"/>
      <c r="AH23" s="72" t="s">
        <v>739</v>
      </c>
      <c r="AI23" s="99"/>
      <c r="AJ23" s="101"/>
      <c r="AK23" s="103"/>
      <c r="AL23" s="103"/>
      <c r="AM23" s="99"/>
      <c r="AN23" s="103"/>
      <c r="AO23" s="103"/>
      <c r="AP23" s="99"/>
      <c r="AQ23" s="103"/>
      <c r="AR23" s="103"/>
      <c r="AS23" s="99"/>
      <c r="AT23" s="103"/>
      <c r="AU23" s="103"/>
      <c r="AV23" s="99"/>
      <c r="AW23" s="99"/>
      <c r="AX23" s="99"/>
      <c r="AY23" s="109" t="s">
        <v>443</v>
      </c>
      <c r="AZ23" s="104"/>
      <c r="BA23" s="104"/>
      <c r="BB23" s="81"/>
      <c r="BC23" s="82"/>
      <c r="BD23" s="29"/>
    </row>
    <row r="24" spans="1:56" s="27" customFormat="1" ht="15" customHeight="1" x14ac:dyDescent="0.25">
      <c r="A24" s="30"/>
      <c r="B24" s="27" t="s">
        <v>66</v>
      </c>
      <c r="E24" s="31"/>
      <c r="F24" s="32"/>
      <c r="G24" s="33"/>
      <c r="H24" s="33"/>
      <c r="I24" s="35" t="s">
        <v>487</v>
      </c>
      <c r="J24" s="35"/>
      <c r="K24" s="35"/>
      <c r="L24" s="132"/>
      <c r="M24" s="27">
        <v>3</v>
      </c>
      <c r="N24" s="27" t="s">
        <v>69</v>
      </c>
      <c r="AB24" s="33"/>
      <c r="AF24" s="36">
        <v>50000</v>
      </c>
      <c r="AG24" s="36"/>
      <c r="AH24" s="32"/>
      <c r="AJ24" s="33"/>
      <c r="AK24" s="36"/>
      <c r="AL24" s="36"/>
      <c r="AN24" s="36"/>
      <c r="AO24" s="36"/>
      <c r="AQ24" s="36"/>
      <c r="AR24" s="36"/>
      <c r="AT24" s="36"/>
      <c r="AU24" s="36"/>
      <c r="AY24" s="86"/>
      <c r="AZ24" s="38"/>
      <c r="BA24" s="38"/>
      <c r="BB24" s="37"/>
      <c r="BC24" s="82">
        <f t="shared" ref="BC24:BC37" si="2">BB24/(5280*11.67)</f>
        <v>0</v>
      </c>
      <c r="BD24" s="29"/>
    </row>
    <row r="25" spans="1:56" s="27" customFormat="1" ht="15" customHeight="1" x14ac:dyDescent="0.25">
      <c r="A25" s="30"/>
      <c r="B25" s="27" t="s">
        <v>66</v>
      </c>
      <c r="E25" s="31"/>
      <c r="F25" s="32"/>
      <c r="G25" s="27">
        <v>2200</v>
      </c>
      <c r="H25" s="27">
        <v>2299</v>
      </c>
      <c r="I25" s="35" t="s">
        <v>488</v>
      </c>
      <c r="J25" s="35" t="s">
        <v>489</v>
      </c>
      <c r="K25" s="35" t="s">
        <v>490</v>
      </c>
      <c r="L25" s="132">
        <v>61.375659437280184</v>
      </c>
      <c r="M25" s="27">
        <v>3</v>
      </c>
      <c r="N25" s="27" t="s">
        <v>69</v>
      </c>
      <c r="AB25" s="33"/>
      <c r="AF25" s="36">
        <v>21154.400000000001</v>
      </c>
      <c r="AG25" s="36"/>
      <c r="AH25" s="32"/>
      <c r="AJ25" s="33"/>
      <c r="AK25" s="36"/>
      <c r="AL25" s="36"/>
      <c r="AN25" s="36"/>
      <c r="AO25" s="36"/>
      <c r="AQ25" s="36"/>
      <c r="AR25" s="36"/>
      <c r="AT25" s="36"/>
      <c r="AU25" s="36"/>
      <c r="AY25" s="86"/>
      <c r="AZ25" s="38">
        <v>758.20571462969406</v>
      </c>
      <c r="BA25" s="38">
        <v>18.000391894521201</v>
      </c>
      <c r="BB25" s="37">
        <v>13648</v>
      </c>
      <c r="BC25" s="82">
        <f t="shared" si="2"/>
        <v>0.22149515722780505</v>
      </c>
      <c r="BD25" s="29"/>
    </row>
    <row r="26" spans="1:56" s="27" customFormat="1" ht="15" customHeight="1" x14ac:dyDescent="0.25">
      <c r="A26" s="30"/>
      <c r="B26" s="26" t="s">
        <v>66</v>
      </c>
      <c r="C26" s="26"/>
      <c r="D26" s="26" t="s">
        <v>738</v>
      </c>
      <c r="E26" s="44"/>
      <c r="F26" s="45"/>
      <c r="G26" s="26">
        <v>1600</v>
      </c>
      <c r="H26" s="26">
        <v>1799</v>
      </c>
      <c r="I26" s="46" t="s">
        <v>491</v>
      </c>
      <c r="J26" s="46" t="s">
        <v>492</v>
      </c>
      <c r="K26" s="46" t="s">
        <v>95</v>
      </c>
      <c r="L26" s="141">
        <v>47.155071900505249</v>
      </c>
      <c r="M26" s="26">
        <v>3</v>
      </c>
      <c r="N26" s="27" t="s">
        <v>69</v>
      </c>
      <c r="AB26" s="33"/>
      <c r="AF26" s="36">
        <v>107680.05</v>
      </c>
      <c r="AG26" s="36"/>
      <c r="AH26" s="32" t="s">
        <v>739</v>
      </c>
      <c r="AJ26" s="33"/>
      <c r="AK26" s="36"/>
      <c r="AL26" s="36"/>
      <c r="AN26" s="36"/>
      <c r="AO26" s="36"/>
      <c r="AQ26" s="36"/>
      <c r="AR26" s="36"/>
      <c r="AT26" s="36"/>
      <c r="AU26" s="36"/>
      <c r="AY26" s="86"/>
      <c r="AZ26" s="38">
        <v>2701.6912994246891</v>
      </c>
      <c r="BA26" s="38">
        <v>25.713892632660691</v>
      </c>
      <c r="BB26" s="37">
        <v>69471</v>
      </c>
      <c r="BC26" s="82">
        <f t="shared" si="2"/>
        <v>1.1274538443561579</v>
      </c>
      <c r="BD26" s="29"/>
    </row>
    <row r="27" spans="1:56" s="27" customFormat="1" ht="15" customHeight="1" x14ac:dyDescent="0.25">
      <c r="A27" s="30"/>
      <c r="B27" s="27" t="s">
        <v>66</v>
      </c>
      <c r="E27" s="31"/>
      <c r="F27" s="32"/>
      <c r="G27" s="27">
        <v>500</v>
      </c>
      <c r="H27" s="27">
        <v>799</v>
      </c>
      <c r="I27" s="35" t="s">
        <v>493</v>
      </c>
      <c r="J27" s="35" t="s">
        <v>78</v>
      </c>
      <c r="K27" s="35" t="s">
        <v>89</v>
      </c>
      <c r="L27" s="132">
        <v>20</v>
      </c>
      <c r="M27" s="27">
        <v>4</v>
      </c>
      <c r="N27" s="27" t="s">
        <v>69</v>
      </c>
      <c r="AB27" s="33"/>
      <c r="AF27" s="36">
        <v>59203.8</v>
      </c>
      <c r="AG27" s="36"/>
      <c r="AH27" s="32"/>
      <c r="AJ27" s="33"/>
      <c r="AK27" s="36"/>
      <c r="AL27" s="36"/>
      <c r="AN27" s="36"/>
      <c r="AO27" s="36"/>
      <c r="AQ27" s="36"/>
      <c r="AR27" s="36"/>
      <c r="AT27" s="36"/>
      <c r="AU27" s="36"/>
      <c r="AY27" s="86"/>
      <c r="AZ27" s="38">
        <v>1317</v>
      </c>
      <c r="BA27" s="38">
        <v>29</v>
      </c>
      <c r="BB27" s="38">
        <v>38196</v>
      </c>
      <c r="BC27" s="82">
        <f t="shared" si="2"/>
        <v>0.61988782425800426</v>
      </c>
      <c r="BD27" s="29"/>
    </row>
    <row r="28" spans="1:56" s="27" customFormat="1" ht="15" customHeight="1" x14ac:dyDescent="0.25">
      <c r="A28" s="30"/>
      <c r="B28" s="27" t="s">
        <v>66</v>
      </c>
      <c r="F28" s="31"/>
      <c r="G28" s="27">
        <v>100</v>
      </c>
      <c r="H28" s="27">
        <v>199</v>
      </c>
      <c r="I28" s="35" t="s">
        <v>179</v>
      </c>
      <c r="J28" s="35" t="s">
        <v>494</v>
      </c>
      <c r="K28" s="35" t="s">
        <v>495</v>
      </c>
      <c r="L28" s="132">
        <v>40.442975376901678</v>
      </c>
      <c r="M28" s="27">
        <v>4</v>
      </c>
      <c r="N28" s="27" t="s">
        <v>69</v>
      </c>
      <c r="AF28" s="36">
        <v>45134.450000000004</v>
      </c>
      <c r="AG28" s="36"/>
      <c r="AJ28" s="33"/>
      <c r="AK28" s="36"/>
      <c r="AL28" s="36"/>
      <c r="AN28" s="36"/>
      <c r="AO28" s="36"/>
      <c r="AY28" s="79"/>
      <c r="AZ28" s="27">
        <v>798.6543012029839</v>
      </c>
      <c r="BA28" s="27">
        <v>36.460080357845833</v>
      </c>
      <c r="BB28" s="38">
        <v>29119</v>
      </c>
      <c r="BC28" s="82">
        <f t="shared" si="2"/>
        <v>0.47257601724182702</v>
      </c>
      <c r="BD28" s="29"/>
    </row>
    <row r="29" spans="1:56" s="27" customFormat="1" ht="15" customHeight="1" x14ac:dyDescent="0.25">
      <c r="A29" s="30"/>
      <c r="B29" s="27" t="s">
        <v>66</v>
      </c>
      <c r="D29" s="27" t="s">
        <v>740</v>
      </c>
      <c r="G29" s="27">
        <v>100</v>
      </c>
      <c r="H29" s="27">
        <v>1299</v>
      </c>
      <c r="I29" s="35" t="s">
        <v>496</v>
      </c>
      <c r="J29" s="35" t="s">
        <v>84</v>
      </c>
      <c r="K29" s="35" t="s">
        <v>100</v>
      </c>
      <c r="L29" s="121">
        <v>60.401417666625314</v>
      </c>
      <c r="M29" s="27">
        <v>4</v>
      </c>
      <c r="N29" s="27" t="s">
        <v>71</v>
      </c>
      <c r="AF29" s="36">
        <v>402154.63199999998</v>
      </c>
      <c r="AG29" s="36"/>
      <c r="AJ29" s="33"/>
      <c r="AK29" s="36"/>
      <c r="AL29" s="36"/>
      <c r="AN29" s="36"/>
      <c r="AO29" s="36"/>
      <c r="AY29" s="79"/>
      <c r="AZ29" s="27">
        <v>6770.2800000000007</v>
      </c>
      <c r="BA29" s="27">
        <v>35.999999999999993</v>
      </c>
      <c r="BB29" s="38">
        <v>243730.08</v>
      </c>
      <c r="BC29" s="82">
        <f t="shared" si="2"/>
        <v>3.9555269922879175</v>
      </c>
      <c r="BD29" s="29"/>
    </row>
    <row r="30" spans="1:56" s="27" customFormat="1" ht="15" customHeight="1" x14ac:dyDescent="0.25">
      <c r="A30" s="30"/>
      <c r="B30" s="27" t="s">
        <v>66</v>
      </c>
      <c r="E30" s="31"/>
      <c r="F30" s="32"/>
      <c r="G30" s="27">
        <v>1100</v>
      </c>
      <c r="H30" s="27">
        <v>1199</v>
      </c>
      <c r="I30" s="59" t="s">
        <v>497</v>
      </c>
      <c r="J30" s="59" t="s">
        <v>83</v>
      </c>
      <c r="K30" s="59" t="s">
        <v>498</v>
      </c>
      <c r="L30" s="121">
        <v>46</v>
      </c>
      <c r="M30" s="27">
        <v>4</v>
      </c>
      <c r="N30" s="56" t="s">
        <v>73</v>
      </c>
      <c r="Q30" s="33"/>
      <c r="R30" s="33"/>
      <c r="S30" s="28"/>
      <c r="T30" s="33"/>
      <c r="V30" s="33"/>
      <c r="W30" s="36"/>
      <c r="X30" s="36"/>
      <c r="Y30" s="36"/>
      <c r="Z30" s="36"/>
      <c r="AA30" s="36"/>
      <c r="AC30" s="36"/>
      <c r="AD30" s="36"/>
      <c r="AF30" s="36">
        <v>88352.549999999988</v>
      </c>
      <c r="AG30" s="36"/>
      <c r="AH30" s="32"/>
      <c r="AJ30" s="33"/>
      <c r="AK30" s="36"/>
      <c r="AL30" s="36"/>
      <c r="AM30" s="56"/>
      <c r="AN30" s="36"/>
      <c r="AO30" s="36"/>
      <c r="AQ30" s="36"/>
      <c r="AR30" s="36"/>
      <c r="AT30" s="36"/>
      <c r="AU30" s="36"/>
      <c r="AY30" s="79"/>
      <c r="AZ30" s="27">
        <v>764.95254289725403</v>
      </c>
      <c r="BA30" s="27">
        <v>70.000420937475411</v>
      </c>
      <c r="BB30" s="38">
        <v>53547</v>
      </c>
      <c r="BC30" s="82">
        <f t="shared" si="2"/>
        <v>0.86902118875126588</v>
      </c>
      <c r="BD30" s="29"/>
    </row>
    <row r="31" spans="1:56" s="27" customFormat="1" ht="15" customHeight="1" x14ac:dyDescent="0.25">
      <c r="A31" s="30"/>
      <c r="B31" s="27" t="s">
        <v>66</v>
      </c>
      <c r="E31" s="31"/>
      <c r="F31" s="32"/>
      <c r="G31" s="27">
        <v>100</v>
      </c>
      <c r="H31" s="27">
        <v>399</v>
      </c>
      <c r="I31" s="59" t="s">
        <v>497</v>
      </c>
      <c r="J31" s="59" t="s">
        <v>84</v>
      </c>
      <c r="K31" s="59" t="s">
        <v>90</v>
      </c>
      <c r="L31" s="121">
        <v>57.286012289413421</v>
      </c>
      <c r="M31" s="56">
        <v>4</v>
      </c>
      <c r="N31" s="56" t="s">
        <v>73</v>
      </c>
      <c r="Q31" s="33"/>
      <c r="R31" s="33"/>
      <c r="S31" s="28"/>
      <c r="T31" s="33"/>
      <c r="V31" s="33"/>
      <c r="W31" s="36"/>
      <c r="X31" s="36"/>
      <c r="Y31" s="36"/>
      <c r="Z31" s="36"/>
      <c r="AA31" s="36"/>
      <c r="AC31" s="36"/>
      <c r="AD31" s="36"/>
      <c r="AF31" s="36">
        <v>145539.9</v>
      </c>
      <c r="AG31" s="36"/>
      <c r="AH31" s="32"/>
      <c r="AJ31" s="33"/>
      <c r="AK31" s="36"/>
      <c r="AL31" s="36"/>
      <c r="AN31" s="36"/>
      <c r="AO31" s="36"/>
      <c r="AQ31" s="36"/>
      <c r="AR31" s="36"/>
      <c r="AT31" s="36"/>
      <c r="AU31" s="36"/>
      <c r="AY31" s="79"/>
      <c r="AZ31" s="27">
        <v>1709.909865823035</v>
      </c>
      <c r="BA31" s="27">
        <v>51.585175197257307</v>
      </c>
      <c r="BB31" s="38">
        <v>88206</v>
      </c>
      <c r="BC31" s="82">
        <f t="shared" si="2"/>
        <v>1.4315065825348603</v>
      </c>
      <c r="BD31" s="29"/>
    </row>
    <row r="32" spans="1:56" s="27" customFormat="1" ht="15" customHeight="1" x14ac:dyDescent="0.25">
      <c r="A32" s="30"/>
      <c r="B32" s="27" t="s">
        <v>66</v>
      </c>
      <c r="E32" s="31"/>
      <c r="F32" s="32"/>
      <c r="G32" s="27">
        <v>600</v>
      </c>
      <c r="H32" s="27">
        <v>1299</v>
      </c>
      <c r="I32" s="35" t="s">
        <v>180</v>
      </c>
      <c r="J32" s="35" t="s">
        <v>181</v>
      </c>
      <c r="K32" s="35" t="s">
        <v>179</v>
      </c>
      <c r="L32" s="132">
        <v>57.385242398339237</v>
      </c>
      <c r="M32" s="27">
        <v>4</v>
      </c>
      <c r="N32" s="27" t="s">
        <v>69</v>
      </c>
      <c r="AF32" s="36">
        <v>203087.2</v>
      </c>
      <c r="AG32" s="36"/>
      <c r="AH32" s="32"/>
      <c r="AJ32" s="33"/>
      <c r="AK32" s="36"/>
      <c r="AL32" s="36"/>
      <c r="AN32" s="36"/>
      <c r="AO32" s="36"/>
      <c r="AQ32" s="36"/>
      <c r="AR32" s="36"/>
      <c r="AT32" s="36"/>
      <c r="AU32" s="36"/>
      <c r="AY32" s="86"/>
      <c r="AZ32" s="27">
        <v>3881.86</v>
      </c>
      <c r="BA32" s="27">
        <v>33.752891655031348</v>
      </c>
      <c r="BB32" s="38">
        <v>131024</v>
      </c>
      <c r="BC32" s="82">
        <f t="shared" si="2"/>
        <v>2.1264054426008152</v>
      </c>
      <c r="BD32" s="29"/>
    </row>
    <row r="33" spans="1:56" s="27" customFormat="1" ht="15" customHeight="1" x14ac:dyDescent="0.25">
      <c r="A33" s="30"/>
      <c r="B33" s="26" t="s">
        <v>66</v>
      </c>
      <c r="C33" s="26"/>
      <c r="D33" s="26" t="s">
        <v>378</v>
      </c>
      <c r="E33" s="44"/>
      <c r="F33" s="45"/>
      <c r="G33" s="137">
        <v>400</v>
      </c>
      <c r="H33" s="137">
        <v>999</v>
      </c>
      <c r="I33" s="140" t="s">
        <v>86</v>
      </c>
      <c r="J33" s="140" t="s">
        <v>182</v>
      </c>
      <c r="K33" s="140" t="s">
        <v>126</v>
      </c>
      <c r="L33" s="141">
        <v>59.625575568533719</v>
      </c>
      <c r="M33" s="142">
        <v>4</v>
      </c>
      <c r="N33" s="142" t="s">
        <v>73</v>
      </c>
      <c r="O33" s="26"/>
      <c r="P33" s="26"/>
      <c r="Q33" s="26"/>
      <c r="R33" s="26"/>
      <c r="S33" s="26"/>
      <c r="T33" s="26"/>
      <c r="U33" s="26"/>
      <c r="V33" s="26"/>
      <c r="W33" s="26"/>
      <c r="X33" s="26"/>
      <c r="Y33" s="26"/>
      <c r="Z33" s="26"/>
      <c r="AA33" s="26"/>
      <c r="AB33" s="47">
        <v>8</v>
      </c>
      <c r="AC33" s="26"/>
      <c r="AD33" s="26"/>
      <c r="AE33" s="26"/>
      <c r="AF33" s="181">
        <v>326255.45699999994</v>
      </c>
      <c r="AG33" s="83" t="s">
        <v>741</v>
      </c>
      <c r="AH33" s="45" t="s">
        <v>79</v>
      </c>
      <c r="AI33" s="26"/>
      <c r="AJ33" s="47"/>
      <c r="AK33" s="83"/>
      <c r="AL33" s="83"/>
      <c r="AM33" s="26"/>
      <c r="AN33" s="83"/>
      <c r="AO33" s="83"/>
      <c r="AP33" s="26"/>
      <c r="AQ33" s="83"/>
      <c r="AR33" s="83"/>
      <c r="AS33" s="26"/>
      <c r="AT33" s="83"/>
      <c r="AU33" s="83"/>
      <c r="AV33" s="26"/>
      <c r="AW33" s="26"/>
      <c r="AX33" s="26"/>
      <c r="AY33" s="138" t="s">
        <v>243</v>
      </c>
      <c r="AZ33" s="182">
        <v>3413.14</v>
      </c>
      <c r="BA33" s="141">
        <v>57.932162173248095</v>
      </c>
      <c r="BB33" s="182">
        <v>197730.58</v>
      </c>
      <c r="BC33" s="82">
        <f t="shared" si="2"/>
        <v>3.2089951572278048</v>
      </c>
      <c r="BD33" s="29"/>
    </row>
    <row r="34" spans="1:56" s="27" customFormat="1" ht="15" customHeight="1" x14ac:dyDescent="0.25">
      <c r="A34" s="30"/>
      <c r="B34" s="27" t="s">
        <v>66</v>
      </c>
      <c r="F34" s="64"/>
      <c r="G34" s="27">
        <v>150</v>
      </c>
      <c r="H34" s="27">
        <v>399</v>
      </c>
      <c r="I34" s="35" t="s">
        <v>86</v>
      </c>
      <c r="J34" s="35" t="s">
        <v>499</v>
      </c>
      <c r="K34" s="35" t="s">
        <v>182</v>
      </c>
      <c r="L34" s="121">
        <v>62.928255460326234</v>
      </c>
      <c r="M34" s="56">
        <v>4</v>
      </c>
      <c r="N34" s="27" t="s">
        <v>73</v>
      </c>
      <c r="AF34" s="36">
        <v>95488.799999999988</v>
      </c>
      <c r="AG34" s="36"/>
      <c r="AJ34" s="33"/>
      <c r="AK34" s="36"/>
      <c r="AL34" s="36"/>
      <c r="AN34" s="36"/>
      <c r="AO34" s="36"/>
      <c r="AY34" s="79"/>
      <c r="AZ34" s="27">
        <v>1425.1268834229081</v>
      </c>
      <c r="BA34" s="27">
        <v>40.608314019732383</v>
      </c>
      <c r="BB34" s="38">
        <v>57872</v>
      </c>
      <c r="BC34" s="82">
        <f t="shared" si="2"/>
        <v>0.93921217314533512</v>
      </c>
      <c r="BD34" s="29"/>
    </row>
    <row r="35" spans="1:56" s="27" customFormat="1" ht="15" customHeight="1" x14ac:dyDescent="0.25">
      <c r="A35" s="30"/>
      <c r="B35" s="27" t="s">
        <v>66</v>
      </c>
      <c r="E35" s="31"/>
      <c r="F35" s="32"/>
      <c r="G35" s="27">
        <v>700</v>
      </c>
      <c r="H35" s="27">
        <v>799</v>
      </c>
      <c r="I35" s="35" t="s">
        <v>500</v>
      </c>
      <c r="J35" s="35" t="s">
        <v>399</v>
      </c>
      <c r="K35" s="35" t="s">
        <v>89</v>
      </c>
      <c r="L35" s="132">
        <v>18</v>
      </c>
      <c r="M35" s="27">
        <v>4</v>
      </c>
      <c r="N35" s="27" t="s">
        <v>69</v>
      </c>
      <c r="AF35" s="36">
        <v>22452.800000000003</v>
      </c>
      <c r="AG35" s="36"/>
      <c r="AH35" s="32"/>
      <c r="AJ35" s="33"/>
      <c r="AK35" s="36"/>
      <c r="AL35" s="36"/>
      <c r="AN35" s="36"/>
      <c r="AO35" s="36"/>
      <c r="AQ35" s="36"/>
      <c r="AR35" s="36"/>
      <c r="AT35" s="36"/>
      <c r="AU35" s="36"/>
      <c r="AY35" s="86"/>
      <c r="AZ35" s="27">
        <v>585</v>
      </c>
      <c r="BA35" s="27">
        <v>24</v>
      </c>
      <c r="BB35" s="38">
        <v>14033</v>
      </c>
      <c r="BC35" s="82">
        <f t="shared" si="2"/>
        <v>0.22774337202357769</v>
      </c>
      <c r="BD35" s="29"/>
    </row>
    <row r="36" spans="1:56" s="27" customFormat="1" ht="15" customHeight="1" x14ac:dyDescent="0.25">
      <c r="A36" s="30"/>
      <c r="B36" s="27" t="s">
        <v>66</v>
      </c>
      <c r="D36" s="27" t="s">
        <v>742</v>
      </c>
      <c r="E36" s="31"/>
      <c r="F36" s="32"/>
      <c r="G36" s="27">
        <v>400</v>
      </c>
      <c r="H36" s="27">
        <v>999</v>
      </c>
      <c r="I36" s="35" t="s">
        <v>501</v>
      </c>
      <c r="J36" s="35" t="s">
        <v>90</v>
      </c>
      <c r="K36" s="35" t="s">
        <v>78</v>
      </c>
      <c r="L36" s="132">
        <v>36.216860084570548</v>
      </c>
      <c r="M36" s="27">
        <v>4</v>
      </c>
      <c r="N36" s="27" t="s">
        <v>69</v>
      </c>
      <c r="AB36" s="33"/>
      <c r="AF36" s="36">
        <v>149189.05000000002</v>
      </c>
      <c r="AG36" s="36"/>
      <c r="AH36" s="32"/>
      <c r="AJ36" s="33"/>
      <c r="AK36" s="36"/>
      <c r="AL36" s="36"/>
      <c r="AN36" s="36"/>
      <c r="AO36" s="36"/>
      <c r="AQ36" s="36"/>
      <c r="AR36" s="36"/>
      <c r="AT36" s="36"/>
      <c r="AU36" s="36"/>
      <c r="AY36" s="86"/>
      <c r="AZ36" s="38">
        <v>3187.4776607209992</v>
      </c>
      <c r="BA36" s="38">
        <v>30.196603786778624</v>
      </c>
      <c r="BB36" s="38">
        <v>96251</v>
      </c>
      <c r="BC36" s="82">
        <f t="shared" si="2"/>
        <v>1.5620699280724988</v>
      </c>
      <c r="BD36" s="29"/>
    </row>
    <row r="37" spans="1:56" s="27" customFormat="1" ht="15" customHeight="1" x14ac:dyDescent="0.25">
      <c r="A37" s="30"/>
      <c r="B37" s="27" t="s">
        <v>66</v>
      </c>
      <c r="G37" s="27">
        <v>500</v>
      </c>
      <c r="H37" s="27">
        <v>799</v>
      </c>
      <c r="I37" s="35" t="s">
        <v>502</v>
      </c>
      <c r="J37" s="35" t="s">
        <v>503</v>
      </c>
      <c r="K37" s="35" t="s">
        <v>89</v>
      </c>
      <c r="L37" s="121">
        <v>62.333764187906453</v>
      </c>
      <c r="M37" s="27">
        <v>4</v>
      </c>
      <c r="N37" s="27" t="s">
        <v>71</v>
      </c>
      <c r="AF37" s="36">
        <v>110292.43499999998</v>
      </c>
      <c r="AG37" s="36"/>
      <c r="AJ37" s="33"/>
      <c r="AK37" s="36"/>
      <c r="AL37" s="36"/>
      <c r="AN37" s="36"/>
      <c r="AO37" s="36"/>
      <c r="AY37" s="79"/>
      <c r="AZ37" s="27">
        <v>2228.13</v>
      </c>
      <c r="BA37" s="27">
        <v>29.999999999999996</v>
      </c>
      <c r="BB37" s="38">
        <v>66843.899999999994</v>
      </c>
      <c r="BC37" s="82">
        <f t="shared" si="2"/>
        <v>1.0848182986679129</v>
      </c>
      <c r="BD37" s="29"/>
    </row>
    <row r="38" spans="1:56" s="27" customFormat="1" ht="15" customHeight="1" x14ac:dyDescent="0.25">
      <c r="A38" s="30"/>
      <c r="B38" s="26" t="s">
        <v>66</v>
      </c>
      <c r="C38" s="26"/>
      <c r="D38" s="26" t="s">
        <v>378</v>
      </c>
      <c r="E38" s="44"/>
      <c r="F38" s="45"/>
      <c r="G38" s="137"/>
      <c r="H38" s="137"/>
      <c r="I38" s="140" t="s">
        <v>379</v>
      </c>
      <c r="J38" s="140" t="s">
        <v>88</v>
      </c>
      <c r="K38" s="140" t="s">
        <v>86</v>
      </c>
      <c r="L38" s="141"/>
      <c r="M38" s="142">
        <v>4</v>
      </c>
      <c r="N38" s="142"/>
      <c r="O38" s="26"/>
      <c r="P38" s="26"/>
      <c r="Q38" s="26"/>
      <c r="R38" s="26"/>
      <c r="S38" s="26"/>
      <c r="T38" s="26"/>
      <c r="U38" s="26"/>
      <c r="V38" s="26"/>
      <c r="W38" s="26"/>
      <c r="X38" s="26"/>
      <c r="Y38" s="26"/>
      <c r="Z38" s="26"/>
      <c r="AA38" s="26"/>
      <c r="AB38" s="47"/>
      <c r="AC38" s="26"/>
      <c r="AD38" s="26"/>
      <c r="AE38" s="26">
        <v>4</v>
      </c>
      <c r="AF38" s="181">
        <v>150000</v>
      </c>
      <c r="AG38" s="83">
        <f>93150.29+28884.35+261466.84</f>
        <v>383501.48</v>
      </c>
      <c r="AH38" s="45" t="s">
        <v>79</v>
      </c>
      <c r="AI38" s="26"/>
      <c r="AJ38" s="47"/>
      <c r="AK38" s="83"/>
      <c r="AL38" s="83"/>
      <c r="AM38" s="26"/>
      <c r="AN38" s="83"/>
      <c r="AO38" s="83"/>
      <c r="AP38" s="26"/>
      <c r="AQ38" s="83"/>
      <c r="AR38" s="83"/>
      <c r="AS38" s="26"/>
      <c r="AT38" s="83"/>
      <c r="AU38" s="83"/>
      <c r="AV38" s="26"/>
      <c r="AW38" s="26"/>
      <c r="AX38" s="26"/>
      <c r="AY38" s="138"/>
      <c r="AZ38" s="182"/>
      <c r="BA38" s="141"/>
      <c r="BB38" s="182"/>
      <c r="BC38" s="82"/>
      <c r="BD38" s="29"/>
    </row>
    <row r="39" spans="1:56" s="27" customFormat="1" ht="15" customHeight="1" x14ac:dyDescent="0.25">
      <c r="A39" s="30"/>
      <c r="B39" s="27" t="s">
        <v>66</v>
      </c>
      <c r="D39" s="27" t="s">
        <v>743</v>
      </c>
      <c r="G39" s="27">
        <v>300</v>
      </c>
      <c r="H39" s="27">
        <v>1499</v>
      </c>
      <c r="I39" s="35" t="s">
        <v>492</v>
      </c>
      <c r="J39" s="35" t="s">
        <v>504</v>
      </c>
      <c r="K39" s="35" t="s">
        <v>81</v>
      </c>
      <c r="L39" s="121">
        <v>53.585332552681969</v>
      </c>
      <c r="M39" s="27">
        <v>4</v>
      </c>
      <c r="N39" s="27" t="s">
        <v>73</v>
      </c>
      <c r="AF39" s="36">
        <v>687630.89999999991</v>
      </c>
      <c r="AG39" s="36"/>
      <c r="AJ39" s="33"/>
      <c r="AK39" s="36"/>
      <c r="AL39" s="36"/>
      <c r="AN39" s="36"/>
      <c r="AO39" s="36"/>
      <c r="AY39" s="79"/>
      <c r="AZ39" s="27">
        <v>10228.850784838944</v>
      </c>
      <c r="BA39" s="27">
        <v>40.742211296863864</v>
      </c>
      <c r="BB39" s="38">
        <v>416746</v>
      </c>
      <c r="BC39" s="82">
        <f t="shared" ref="BC39:BC60" si="3">BB39/(5280*11.67)</f>
        <v>6.7634247357897745</v>
      </c>
      <c r="BD39" s="29"/>
    </row>
    <row r="40" spans="1:56" s="27" customFormat="1" ht="15" customHeight="1" x14ac:dyDescent="0.25">
      <c r="A40" s="30"/>
      <c r="B40" s="27" t="s">
        <v>66</v>
      </c>
      <c r="G40" s="27">
        <v>600</v>
      </c>
      <c r="H40" s="27">
        <v>699</v>
      </c>
      <c r="I40" s="35" t="s">
        <v>85</v>
      </c>
      <c r="J40" s="35" t="s">
        <v>87</v>
      </c>
      <c r="K40" s="35" t="s">
        <v>505</v>
      </c>
      <c r="L40" s="121">
        <v>66.71148036253777</v>
      </c>
      <c r="M40" s="27">
        <v>4</v>
      </c>
      <c r="N40" s="27" t="s">
        <v>71</v>
      </c>
      <c r="AF40" s="36">
        <v>62261.1</v>
      </c>
      <c r="AG40" s="36"/>
      <c r="AJ40" s="33"/>
      <c r="AK40" s="36"/>
      <c r="AL40" s="36"/>
      <c r="AN40" s="36"/>
      <c r="AO40" s="36"/>
      <c r="AY40" s="79"/>
      <c r="AZ40" s="27">
        <v>943.32545346261304</v>
      </c>
      <c r="BA40" s="27">
        <v>40.001040851269174</v>
      </c>
      <c r="BB40" s="38">
        <v>37734</v>
      </c>
      <c r="BC40" s="82">
        <f t="shared" si="3"/>
        <v>0.61238996650307709</v>
      </c>
      <c r="BD40" s="29"/>
    </row>
    <row r="41" spans="1:56" s="27" customFormat="1" ht="15" customHeight="1" x14ac:dyDescent="0.25">
      <c r="A41" s="30"/>
      <c r="B41" s="27" t="s">
        <v>66</v>
      </c>
      <c r="G41" s="27">
        <v>1400</v>
      </c>
      <c r="H41" s="27">
        <v>1454</v>
      </c>
      <c r="I41" s="35" t="s">
        <v>90</v>
      </c>
      <c r="J41" s="35" t="s">
        <v>506</v>
      </c>
      <c r="K41" s="35" t="s">
        <v>503</v>
      </c>
      <c r="L41" s="121">
        <v>54.000699195924689</v>
      </c>
      <c r="M41" s="56">
        <v>4</v>
      </c>
      <c r="N41" s="27" t="s">
        <v>73</v>
      </c>
      <c r="AF41" s="36">
        <v>33037.949999999997</v>
      </c>
      <c r="AG41" s="36"/>
      <c r="AH41" s="32"/>
      <c r="AJ41" s="33"/>
      <c r="AK41" s="36"/>
      <c r="AL41" s="36"/>
      <c r="AN41" s="36"/>
      <c r="AO41" s="36"/>
      <c r="AY41" s="79"/>
      <c r="AZ41" s="27">
        <v>564.73471537203898</v>
      </c>
      <c r="BA41" s="27">
        <v>35.455585525336687</v>
      </c>
      <c r="BB41" s="38">
        <v>20023</v>
      </c>
      <c r="BC41" s="82">
        <f t="shared" si="3"/>
        <v>0.32495585676819611</v>
      </c>
      <c r="BD41" s="29"/>
    </row>
    <row r="42" spans="1:56" s="27" customFormat="1" ht="15" customHeight="1" x14ac:dyDescent="0.25">
      <c r="A42" s="30"/>
      <c r="B42" s="27" t="s">
        <v>66</v>
      </c>
      <c r="G42" s="27">
        <v>300</v>
      </c>
      <c r="H42" s="27">
        <v>599</v>
      </c>
      <c r="I42" s="35" t="s">
        <v>184</v>
      </c>
      <c r="J42" s="35" t="s">
        <v>87</v>
      </c>
      <c r="K42" s="35" t="s">
        <v>82</v>
      </c>
      <c r="L42" s="121">
        <v>25.812063953488373</v>
      </c>
      <c r="M42" s="27">
        <v>4</v>
      </c>
      <c r="N42" s="27" t="s">
        <v>69</v>
      </c>
      <c r="AF42" s="36">
        <v>74648</v>
      </c>
      <c r="AG42" s="36"/>
      <c r="AH42" s="32"/>
      <c r="AJ42" s="33"/>
      <c r="AK42" s="36"/>
      <c r="AL42" s="36"/>
      <c r="AN42" s="36"/>
      <c r="AO42" s="36"/>
      <c r="AY42" s="79"/>
      <c r="AZ42" s="27">
        <v>1387.7936199850631</v>
      </c>
      <c r="BA42" s="27">
        <v>34.702566221999454</v>
      </c>
      <c r="BB42" s="38">
        <v>48160</v>
      </c>
      <c r="BC42" s="82">
        <f t="shared" si="3"/>
        <v>0.78159486899846797</v>
      </c>
      <c r="BD42" s="29"/>
    </row>
    <row r="43" spans="1:56" s="27" customFormat="1" ht="15" customHeight="1" x14ac:dyDescent="0.25">
      <c r="A43" s="30"/>
      <c r="B43" s="27" t="s">
        <v>66</v>
      </c>
      <c r="E43" s="31"/>
      <c r="F43" s="32"/>
      <c r="G43" s="27">
        <v>2200</v>
      </c>
      <c r="H43" s="27">
        <v>2399</v>
      </c>
      <c r="I43" s="35" t="s">
        <v>504</v>
      </c>
      <c r="J43" s="35" t="s">
        <v>507</v>
      </c>
      <c r="K43" s="35" t="s">
        <v>508</v>
      </c>
      <c r="L43" s="132">
        <v>34.266222507406447</v>
      </c>
      <c r="M43" s="27">
        <v>4</v>
      </c>
      <c r="N43" s="27" t="s">
        <v>69</v>
      </c>
      <c r="AB43" s="33"/>
      <c r="AF43" s="36">
        <v>113532.85</v>
      </c>
      <c r="AG43" s="36"/>
      <c r="AH43" s="32"/>
      <c r="AJ43" s="33"/>
      <c r="AK43" s="36"/>
      <c r="AL43" s="36"/>
      <c r="AN43" s="36"/>
      <c r="AO43" s="36"/>
      <c r="AQ43" s="36"/>
      <c r="AR43" s="36"/>
      <c r="AT43" s="36"/>
      <c r="AU43" s="36"/>
      <c r="AY43" s="86"/>
      <c r="AZ43" s="38">
        <v>1220.7900652250621</v>
      </c>
      <c r="BA43" s="38">
        <v>59.999669137622242</v>
      </c>
      <c r="BB43" s="38">
        <v>73247</v>
      </c>
      <c r="BC43" s="82">
        <f t="shared" si="3"/>
        <v>1.1887350367427489</v>
      </c>
      <c r="BD43" s="29"/>
    </row>
    <row r="44" spans="1:56" s="27" customFormat="1" ht="15" customHeight="1" x14ac:dyDescent="0.25">
      <c r="A44" s="30"/>
      <c r="B44" s="27" t="s">
        <v>66</v>
      </c>
      <c r="G44" s="27">
        <v>850</v>
      </c>
      <c r="H44" s="27">
        <v>1499</v>
      </c>
      <c r="I44" s="35" t="s">
        <v>92</v>
      </c>
      <c r="J44" s="35" t="s">
        <v>91</v>
      </c>
      <c r="K44" s="35" t="s">
        <v>492</v>
      </c>
      <c r="L44" s="121">
        <v>56.292258351893096</v>
      </c>
      <c r="M44" s="56">
        <v>4</v>
      </c>
      <c r="N44" s="27" t="s">
        <v>73</v>
      </c>
      <c r="AF44" s="36">
        <v>185212.5</v>
      </c>
      <c r="AG44" s="36"/>
      <c r="AJ44" s="33"/>
      <c r="AK44" s="36"/>
      <c r="AL44" s="36"/>
      <c r="AN44" s="36"/>
      <c r="AO44" s="36"/>
      <c r="AY44" s="79"/>
      <c r="AZ44" s="27">
        <v>2927.3050069495557</v>
      </c>
      <c r="BA44" s="27">
        <v>38.345850443842842</v>
      </c>
      <c r="BB44" s="38">
        <v>112250</v>
      </c>
      <c r="BC44" s="82">
        <f t="shared" si="3"/>
        <v>1.8217197683778661</v>
      </c>
      <c r="BD44" s="29"/>
    </row>
    <row r="45" spans="1:56" s="27" customFormat="1" ht="15" customHeight="1" x14ac:dyDescent="0.25">
      <c r="A45" s="30"/>
      <c r="B45" s="27" t="s">
        <v>66</v>
      </c>
      <c r="E45" s="31"/>
      <c r="F45" s="32"/>
      <c r="G45" s="27">
        <v>700</v>
      </c>
      <c r="H45" s="27">
        <v>799</v>
      </c>
      <c r="I45" s="35" t="s">
        <v>509</v>
      </c>
      <c r="J45" s="35" t="s">
        <v>510</v>
      </c>
      <c r="K45" s="35" t="s">
        <v>248</v>
      </c>
      <c r="L45" s="165">
        <v>45</v>
      </c>
      <c r="M45" s="27">
        <v>5</v>
      </c>
      <c r="N45" s="27" t="s">
        <v>69</v>
      </c>
      <c r="AB45" s="33"/>
      <c r="AF45" s="36">
        <v>16371.1</v>
      </c>
      <c r="AH45" s="32"/>
      <c r="AJ45" s="33"/>
      <c r="AK45" s="36"/>
      <c r="AL45" s="36"/>
      <c r="AN45" s="36"/>
      <c r="AO45" s="36"/>
      <c r="AQ45" s="36"/>
      <c r="AR45" s="36"/>
      <c r="AT45" s="36"/>
      <c r="AU45" s="36"/>
      <c r="AY45" s="86"/>
      <c r="AZ45" s="38">
        <v>528</v>
      </c>
      <c r="BA45" s="38">
        <v>20</v>
      </c>
      <c r="BB45" s="38">
        <v>10562</v>
      </c>
      <c r="BC45" s="82">
        <f t="shared" si="3"/>
        <v>0.17141206408558593</v>
      </c>
      <c r="BD45" s="29"/>
    </row>
    <row r="46" spans="1:56" s="27" customFormat="1" ht="15" customHeight="1" x14ac:dyDescent="0.25">
      <c r="A46" s="30"/>
      <c r="B46" s="27" t="s">
        <v>66</v>
      </c>
      <c r="E46" s="31"/>
      <c r="F46" s="32"/>
      <c r="G46" s="27">
        <v>600</v>
      </c>
      <c r="H46" s="27">
        <v>699</v>
      </c>
      <c r="I46" s="35" t="s">
        <v>511</v>
      </c>
      <c r="J46" s="35" t="s">
        <v>414</v>
      </c>
      <c r="K46" s="35" t="s">
        <v>512</v>
      </c>
      <c r="L46" s="121">
        <v>2</v>
      </c>
      <c r="M46" s="27">
        <v>5</v>
      </c>
      <c r="N46" s="27" t="s">
        <v>69</v>
      </c>
      <c r="AF46" s="36">
        <v>19381.2</v>
      </c>
      <c r="AH46" s="32"/>
      <c r="AJ46" s="33"/>
      <c r="AK46" s="36"/>
      <c r="AL46" s="36"/>
      <c r="AN46" s="36"/>
      <c r="AO46" s="36"/>
      <c r="AQ46" s="36"/>
      <c r="AR46" s="36"/>
      <c r="AT46" s="36"/>
      <c r="AU46" s="36"/>
      <c r="AY46" s="86"/>
      <c r="AZ46" s="27">
        <v>247</v>
      </c>
      <c r="BA46" s="27">
        <v>25</v>
      </c>
      <c r="BB46" s="38">
        <v>6252</v>
      </c>
      <c r="BC46" s="82">
        <f t="shared" si="3"/>
        <v>0.10146451663161175</v>
      </c>
      <c r="BD46" s="29"/>
    </row>
    <row r="47" spans="1:56" s="27" customFormat="1" ht="15" customHeight="1" x14ac:dyDescent="0.25">
      <c r="A47" s="30"/>
      <c r="B47" s="27" t="s">
        <v>66</v>
      </c>
      <c r="E47" s="31"/>
      <c r="F47" s="32"/>
      <c r="G47" s="27">
        <v>4400</v>
      </c>
      <c r="H47" s="27">
        <v>4699</v>
      </c>
      <c r="I47" s="35" t="s">
        <v>513</v>
      </c>
      <c r="J47" s="35" t="s">
        <v>514</v>
      </c>
      <c r="K47" s="35" t="s">
        <v>510</v>
      </c>
      <c r="L47" s="132">
        <v>42.737766624843161</v>
      </c>
      <c r="M47" s="27">
        <v>5</v>
      </c>
      <c r="N47" s="27" t="s">
        <v>69</v>
      </c>
      <c r="AB47" s="33"/>
      <c r="AF47" s="36">
        <v>51884.700000000004</v>
      </c>
      <c r="AH47" s="32"/>
      <c r="AJ47" s="33"/>
      <c r="AK47" s="36"/>
      <c r="AL47" s="36"/>
      <c r="AN47" s="36"/>
      <c r="AO47" s="36"/>
      <c r="AQ47" s="36"/>
      <c r="AR47" s="36"/>
      <c r="AT47" s="36"/>
      <c r="AU47" s="36"/>
      <c r="AY47" s="86"/>
      <c r="AZ47" s="38">
        <v>1142.4876832592051</v>
      </c>
      <c r="BA47" s="38">
        <v>29.299221768857784</v>
      </c>
      <c r="BB47" s="38">
        <v>33474</v>
      </c>
      <c r="BC47" s="82">
        <f t="shared" si="3"/>
        <v>0.54325387551608628</v>
      </c>
      <c r="BD47" s="29"/>
    </row>
    <row r="48" spans="1:56" s="27" customFormat="1" ht="15" customHeight="1" x14ac:dyDescent="0.25">
      <c r="A48" s="30"/>
      <c r="B48" s="26" t="s">
        <v>66</v>
      </c>
      <c r="C48" s="26"/>
      <c r="D48" s="26" t="s">
        <v>416</v>
      </c>
      <c r="E48" s="44"/>
      <c r="F48" s="45"/>
      <c r="G48" s="139">
        <v>100</v>
      </c>
      <c r="H48" s="139">
        <v>299</v>
      </c>
      <c r="I48" s="138" t="s">
        <v>245</v>
      </c>
      <c r="J48" s="138" t="s">
        <v>246</v>
      </c>
      <c r="K48" s="138" t="s">
        <v>244</v>
      </c>
      <c r="L48" s="139">
        <v>20.666159993051334</v>
      </c>
      <c r="M48" s="137">
        <v>5</v>
      </c>
      <c r="N48" s="137" t="s">
        <v>69</v>
      </c>
      <c r="O48" s="26"/>
      <c r="P48" s="26"/>
      <c r="Q48" s="26"/>
      <c r="R48" s="26"/>
      <c r="S48" s="26"/>
      <c r="T48" s="26"/>
      <c r="U48" s="26"/>
      <c r="V48" s="26"/>
      <c r="W48" s="26"/>
      <c r="X48" s="26"/>
      <c r="Y48" s="26"/>
      <c r="Z48" s="26"/>
      <c r="AA48" s="26"/>
      <c r="AB48" s="47">
        <v>6</v>
      </c>
      <c r="AC48" s="26"/>
      <c r="AD48" s="26"/>
      <c r="AE48" s="26">
        <v>6</v>
      </c>
      <c r="AF48" s="179">
        <v>71380.600000000006</v>
      </c>
      <c r="AG48" s="83">
        <f>5731.19+42078.37</f>
        <v>47809.560000000005</v>
      </c>
      <c r="AH48" s="45" t="s">
        <v>79</v>
      </c>
      <c r="AI48" s="26"/>
      <c r="AJ48" s="47"/>
      <c r="AK48" s="83"/>
      <c r="AL48" s="83"/>
      <c r="AM48" s="26"/>
      <c r="AN48" s="83"/>
      <c r="AO48" s="83"/>
      <c r="AP48" s="26"/>
      <c r="AQ48" s="83"/>
      <c r="AR48" s="83"/>
      <c r="AS48" s="26"/>
      <c r="AT48" s="83"/>
      <c r="AU48" s="83"/>
      <c r="AV48" s="26"/>
      <c r="AW48" s="26"/>
      <c r="AX48" s="26"/>
      <c r="AY48" s="138" t="s">
        <v>247</v>
      </c>
      <c r="AZ48" s="180">
        <v>1555.8172402540511</v>
      </c>
      <c r="BA48" s="139">
        <v>29.599877677457876</v>
      </c>
      <c r="BB48" s="180">
        <v>46052</v>
      </c>
      <c r="BC48" s="82">
        <f t="shared" si="3"/>
        <v>0.74738386435044535</v>
      </c>
      <c r="BD48" s="29"/>
    </row>
    <row r="49" spans="1:56" s="27" customFormat="1" ht="15" customHeight="1" x14ac:dyDescent="0.25">
      <c r="A49" s="30"/>
      <c r="B49" s="27" t="s">
        <v>66</v>
      </c>
      <c r="E49" s="31"/>
      <c r="F49" s="32"/>
      <c r="G49" s="27">
        <v>700</v>
      </c>
      <c r="H49" s="27">
        <v>899</v>
      </c>
      <c r="I49" s="35" t="s">
        <v>515</v>
      </c>
      <c r="J49" s="35" t="s">
        <v>510</v>
      </c>
      <c r="K49" s="35" t="s">
        <v>78</v>
      </c>
      <c r="L49" s="121">
        <v>54.019700809286356</v>
      </c>
      <c r="M49" s="27">
        <v>5</v>
      </c>
      <c r="N49" s="27" t="s">
        <v>69</v>
      </c>
      <c r="AB49" s="33"/>
      <c r="AF49" s="36">
        <v>56883.450000000004</v>
      </c>
      <c r="AH49" s="32"/>
      <c r="AJ49" s="33"/>
      <c r="AK49" s="36"/>
      <c r="AL49" s="36"/>
      <c r="AN49" s="36"/>
      <c r="AO49" s="36"/>
      <c r="AQ49" s="36"/>
      <c r="AR49" s="36"/>
      <c r="AT49" s="36"/>
      <c r="AU49" s="36"/>
      <c r="AY49" s="86"/>
      <c r="AZ49" s="38">
        <v>531.82593031110696</v>
      </c>
      <c r="BA49" s="38">
        <v>69.005661266895842</v>
      </c>
      <c r="BB49" s="38">
        <v>36699</v>
      </c>
      <c r="BC49" s="82">
        <f t="shared" si="3"/>
        <v>0.5955928176365195</v>
      </c>
      <c r="BD49" s="29"/>
    </row>
    <row r="50" spans="1:56" s="27" customFormat="1" ht="15" customHeight="1" x14ac:dyDescent="0.25">
      <c r="A50" s="30"/>
      <c r="B50" s="27" t="s">
        <v>66</v>
      </c>
      <c r="E50" s="31"/>
      <c r="F50" s="32"/>
      <c r="G50" s="27">
        <v>700</v>
      </c>
      <c r="H50" s="27">
        <v>899</v>
      </c>
      <c r="I50" s="35" t="s">
        <v>249</v>
      </c>
      <c r="J50" s="35" t="s">
        <v>510</v>
      </c>
      <c r="K50" s="35" t="s">
        <v>78</v>
      </c>
      <c r="L50" s="121">
        <v>57.105302830437566</v>
      </c>
      <c r="M50" s="27">
        <v>5</v>
      </c>
      <c r="N50" s="27" t="s">
        <v>69</v>
      </c>
      <c r="AF50" s="36">
        <v>41126.15</v>
      </c>
      <c r="AH50" s="32"/>
      <c r="AJ50" s="33"/>
      <c r="AK50" s="36"/>
      <c r="AL50" s="36"/>
      <c r="AN50" s="36"/>
      <c r="AO50" s="36"/>
      <c r="AQ50" s="36"/>
      <c r="AR50" s="36"/>
      <c r="AT50" s="36"/>
      <c r="AU50" s="36"/>
      <c r="AY50" s="86"/>
      <c r="AZ50" s="27">
        <v>514.42151509799305</v>
      </c>
      <c r="BA50" s="27">
        <v>51.578324819765136</v>
      </c>
      <c r="BB50" s="38">
        <v>26533</v>
      </c>
      <c r="BC50" s="82">
        <f t="shared" si="3"/>
        <v>0.43060748876944249</v>
      </c>
      <c r="BD50" s="29"/>
    </row>
    <row r="51" spans="1:56" s="27" customFormat="1" ht="15" customHeight="1" x14ac:dyDescent="0.25">
      <c r="A51" s="30"/>
      <c r="B51" s="27" t="s">
        <v>66</v>
      </c>
      <c r="E51" s="31"/>
      <c r="F51" s="32"/>
      <c r="G51" s="27">
        <v>700</v>
      </c>
      <c r="H51" s="27">
        <v>799</v>
      </c>
      <c r="I51" s="35" t="s">
        <v>516</v>
      </c>
      <c r="J51" s="35" t="s">
        <v>510</v>
      </c>
      <c r="K51" s="35" t="s">
        <v>248</v>
      </c>
      <c r="L51" s="165">
        <v>44</v>
      </c>
      <c r="M51" s="27">
        <v>5</v>
      </c>
      <c r="N51" s="27" t="s">
        <v>69</v>
      </c>
      <c r="AB51" s="33"/>
      <c r="AF51" s="36">
        <v>21298.55</v>
      </c>
      <c r="AH51" s="32"/>
      <c r="AJ51" s="33"/>
      <c r="AK51" s="36"/>
      <c r="AL51" s="36"/>
      <c r="AN51" s="36"/>
      <c r="AO51" s="36"/>
      <c r="AQ51" s="36"/>
      <c r="AR51" s="36"/>
      <c r="AT51" s="36"/>
      <c r="AU51" s="36"/>
      <c r="AY51" s="86"/>
      <c r="AZ51" s="38">
        <v>529</v>
      </c>
      <c r="BA51" s="38">
        <v>26</v>
      </c>
      <c r="BB51" s="38">
        <v>13741</v>
      </c>
      <c r="BC51" s="82">
        <f t="shared" si="3"/>
        <v>0.22300446625639428</v>
      </c>
      <c r="BD51" s="29"/>
    </row>
    <row r="52" spans="1:56" s="27" customFormat="1" ht="15" customHeight="1" x14ac:dyDescent="0.25">
      <c r="A52" s="30"/>
      <c r="B52" s="27" t="s">
        <v>66</v>
      </c>
      <c r="D52" s="27" t="s">
        <v>461</v>
      </c>
      <c r="E52" s="31"/>
      <c r="F52" s="32"/>
      <c r="G52" s="121">
        <v>3200</v>
      </c>
      <c r="H52" s="121">
        <v>3299</v>
      </c>
      <c r="I52" s="123" t="s">
        <v>248</v>
      </c>
      <c r="J52" s="123" t="s">
        <v>188</v>
      </c>
      <c r="K52" s="123" t="s">
        <v>249</v>
      </c>
      <c r="L52" s="121">
        <v>44.734160022578145</v>
      </c>
      <c r="M52" s="126">
        <v>5</v>
      </c>
      <c r="N52" s="126" t="s">
        <v>69</v>
      </c>
      <c r="AB52" s="33">
        <v>12</v>
      </c>
      <c r="AF52" s="127">
        <v>87872.6</v>
      </c>
      <c r="AG52" s="36">
        <v>32983.129999999997</v>
      </c>
      <c r="AH52" s="32"/>
      <c r="AJ52" s="33"/>
      <c r="AK52" s="36"/>
      <c r="AL52" s="36"/>
      <c r="AN52" s="36"/>
      <c r="AO52" s="36"/>
      <c r="AQ52" s="36"/>
      <c r="AR52" s="36"/>
      <c r="AT52" s="36"/>
      <c r="AU52" s="36"/>
      <c r="AY52" s="128" t="s">
        <v>250</v>
      </c>
      <c r="AZ52" s="129">
        <v>959.63051012479195</v>
      </c>
      <c r="BA52" s="121">
        <v>59.076904497990249</v>
      </c>
      <c r="BB52" s="130">
        <v>56692</v>
      </c>
      <c r="BC52" s="82">
        <f t="shared" si="3"/>
        <v>0.92006180052452546</v>
      </c>
      <c r="BD52" s="29"/>
    </row>
    <row r="53" spans="1:56" s="27" customFormat="1" ht="15" customHeight="1" x14ac:dyDescent="0.25">
      <c r="A53" s="30"/>
      <c r="B53" s="27" t="s">
        <v>66</v>
      </c>
      <c r="E53" s="31"/>
      <c r="F53" s="32"/>
      <c r="G53" s="27">
        <v>3400</v>
      </c>
      <c r="H53" s="27">
        <v>3899</v>
      </c>
      <c r="I53" s="35" t="s">
        <v>248</v>
      </c>
      <c r="J53" s="35" t="s">
        <v>249</v>
      </c>
      <c r="K53" s="35" t="s">
        <v>517</v>
      </c>
      <c r="L53" s="165">
        <v>56.534418022528158</v>
      </c>
      <c r="M53" s="27">
        <v>5</v>
      </c>
      <c r="N53" s="27" t="s">
        <v>69</v>
      </c>
      <c r="AF53" s="36">
        <v>107745.15000000001</v>
      </c>
      <c r="AH53" s="32"/>
      <c r="AJ53" s="33"/>
      <c r="AK53" s="36"/>
      <c r="AL53" s="36"/>
      <c r="AN53" s="36"/>
      <c r="AO53" s="36"/>
      <c r="AQ53" s="36"/>
      <c r="AR53" s="36"/>
      <c r="AT53" s="36"/>
      <c r="AU53" s="36"/>
      <c r="AY53" s="86"/>
      <c r="AZ53" s="27">
        <v>1259.0092498988911</v>
      </c>
      <c r="BA53" s="27">
        <v>55.21246170795208</v>
      </c>
      <c r="BB53" s="38">
        <v>69513</v>
      </c>
      <c r="BC53" s="82">
        <f t="shared" si="3"/>
        <v>1.1281354677884241</v>
      </c>
      <c r="BD53" s="29"/>
    </row>
    <row r="54" spans="1:56" s="27" customFormat="1" ht="15" customHeight="1" x14ac:dyDescent="0.25">
      <c r="A54" s="30"/>
      <c r="B54" s="27" t="s">
        <v>66</v>
      </c>
      <c r="F54" s="31"/>
      <c r="G54" s="27">
        <v>200</v>
      </c>
      <c r="H54" s="27">
        <v>399</v>
      </c>
      <c r="I54" s="35" t="s">
        <v>251</v>
      </c>
      <c r="J54" s="35" t="s">
        <v>244</v>
      </c>
      <c r="K54" s="35" t="s">
        <v>252</v>
      </c>
      <c r="L54" s="121">
        <v>20.499127274035953</v>
      </c>
      <c r="M54" s="27">
        <v>5</v>
      </c>
      <c r="N54" s="27" t="s">
        <v>69</v>
      </c>
      <c r="AF54" s="36">
        <v>86138.150000000009</v>
      </c>
      <c r="AG54" s="36"/>
      <c r="AJ54" s="33"/>
      <c r="AK54" s="36"/>
      <c r="AL54" s="36"/>
      <c r="AN54" s="36"/>
      <c r="AO54" s="36"/>
      <c r="AY54" s="79"/>
      <c r="AZ54" s="27">
        <v>1543.6988941633419</v>
      </c>
      <c r="BA54" s="27">
        <v>35.999896229840601</v>
      </c>
      <c r="BB54" s="38">
        <v>55573</v>
      </c>
      <c r="BC54" s="82">
        <f t="shared" si="3"/>
        <v>0.90190140479343561</v>
      </c>
      <c r="BD54" s="29"/>
    </row>
    <row r="55" spans="1:56" s="27" customFormat="1" ht="15" customHeight="1" x14ac:dyDescent="0.25">
      <c r="A55" s="30"/>
      <c r="B55" s="27" t="s">
        <v>66</v>
      </c>
      <c r="G55" s="27">
        <v>4500</v>
      </c>
      <c r="H55" s="27">
        <v>4530</v>
      </c>
      <c r="I55" s="35" t="s">
        <v>252</v>
      </c>
      <c r="J55" s="35" t="s">
        <v>518</v>
      </c>
      <c r="K55" s="35" t="s">
        <v>519</v>
      </c>
      <c r="L55" s="121">
        <v>44.161085024642013</v>
      </c>
      <c r="M55" s="27">
        <v>5</v>
      </c>
      <c r="N55" s="27" t="s">
        <v>73</v>
      </c>
      <c r="AF55" s="36">
        <v>42518.85</v>
      </c>
      <c r="AG55" s="36"/>
      <c r="AJ55" s="33"/>
      <c r="AK55" s="36"/>
      <c r="AL55" s="36"/>
      <c r="AN55" s="36"/>
      <c r="AO55" s="36"/>
      <c r="AY55" s="79"/>
      <c r="AZ55" s="27">
        <v>1073.6732551716491</v>
      </c>
      <c r="BA55" s="27">
        <v>24.000784108085366</v>
      </c>
      <c r="BB55" s="38">
        <v>25769</v>
      </c>
      <c r="BC55" s="82">
        <f t="shared" si="3"/>
        <v>0.41820843395393525</v>
      </c>
      <c r="BD55" s="29"/>
    </row>
    <row r="56" spans="1:56" s="27" customFormat="1" ht="15" customHeight="1" x14ac:dyDescent="0.25">
      <c r="A56" s="30"/>
      <c r="B56" s="27" t="s">
        <v>66</v>
      </c>
      <c r="F56" s="32"/>
      <c r="G56" s="32">
        <v>100</v>
      </c>
      <c r="H56" s="32">
        <v>199</v>
      </c>
      <c r="I56" s="35" t="s">
        <v>252</v>
      </c>
      <c r="J56" s="35" t="s">
        <v>510</v>
      </c>
      <c r="K56" s="35" t="s">
        <v>244</v>
      </c>
      <c r="L56" s="121">
        <v>57</v>
      </c>
      <c r="M56" s="27">
        <v>5</v>
      </c>
      <c r="N56" s="27" t="s">
        <v>73</v>
      </c>
      <c r="AF56" s="36">
        <v>18273.75</v>
      </c>
      <c r="AG56" s="36"/>
      <c r="AH56" s="32"/>
      <c r="AJ56" s="33"/>
      <c r="AK56" s="36"/>
      <c r="AL56" s="36"/>
      <c r="AN56" s="36"/>
      <c r="AO56" s="36"/>
      <c r="AQ56" s="36"/>
      <c r="AR56" s="36"/>
      <c r="AT56" s="36"/>
      <c r="AU56" s="36"/>
      <c r="AY56" s="79"/>
      <c r="AZ56" s="27">
        <v>425.98005755461298</v>
      </c>
      <c r="BA56" s="27">
        <v>25.998869673799515</v>
      </c>
      <c r="BB56" s="38">
        <v>11075</v>
      </c>
      <c r="BC56" s="82">
        <f t="shared" si="3"/>
        <v>0.17973760743683623</v>
      </c>
      <c r="BD56" s="29"/>
    </row>
    <row r="57" spans="1:56" s="27" customFormat="1" ht="15" customHeight="1" x14ac:dyDescent="0.25">
      <c r="A57" s="30"/>
      <c r="B57" s="27" t="s">
        <v>66</v>
      </c>
      <c r="F57" s="32"/>
      <c r="G57" s="32">
        <v>350</v>
      </c>
      <c r="H57" s="32">
        <v>1599</v>
      </c>
      <c r="I57" s="35" t="s">
        <v>252</v>
      </c>
      <c r="J57" s="35" t="s">
        <v>518</v>
      </c>
      <c r="K57" s="35" t="s">
        <v>239</v>
      </c>
      <c r="L57" s="121">
        <v>59.273373684167026</v>
      </c>
      <c r="M57" s="27">
        <v>5</v>
      </c>
      <c r="N57" s="27" t="s">
        <v>73</v>
      </c>
      <c r="AF57" s="36">
        <v>598921.94999999995</v>
      </c>
      <c r="AG57" s="36"/>
      <c r="AH57" s="32"/>
      <c r="AJ57" s="33"/>
      <c r="AK57" s="36"/>
      <c r="AL57" s="36"/>
      <c r="AN57" s="36"/>
      <c r="AO57" s="36"/>
      <c r="AQ57" s="36"/>
      <c r="AR57" s="36"/>
      <c r="AT57" s="36"/>
      <c r="AU57" s="36"/>
      <c r="AY57" s="79"/>
      <c r="AZ57" s="27">
        <v>10181.6926660848</v>
      </c>
      <c r="BA57" s="27">
        <v>35.650555551445365</v>
      </c>
      <c r="BB57" s="38">
        <v>362983</v>
      </c>
      <c r="BC57" s="82">
        <f t="shared" si="3"/>
        <v>5.8908980551011405</v>
      </c>
      <c r="BD57" s="29"/>
    </row>
    <row r="58" spans="1:56" s="27" customFormat="1" ht="15" customHeight="1" x14ac:dyDescent="0.25">
      <c r="A58" s="30"/>
      <c r="B58" s="27" t="s">
        <v>66</v>
      </c>
      <c r="E58" s="31"/>
      <c r="F58" s="32"/>
      <c r="G58" s="33">
        <v>2400</v>
      </c>
      <c r="H58" s="33">
        <v>2999</v>
      </c>
      <c r="I58" s="35" t="s">
        <v>504</v>
      </c>
      <c r="J58" s="35" t="s">
        <v>508</v>
      </c>
      <c r="K58" s="35" t="s">
        <v>520</v>
      </c>
      <c r="L58" s="132">
        <v>34.308879396221315</v>
      </c>
      <c r="M58" s="27">
        <v>5</v>
      </c>
      <c r="N58" s="27" t="s">
        <v>69</v>
      </c>
      <c r="AB58" s="33"/>
      <c r="AF58" s="36">
        <v>183603.7</v>
      </c>
      <c r="AH58" s="32"/>
      <c r="AJ58" s="33"/>
      <c r="AK58" s="36"/>
      <c r="AL58" s="36"/>
      <c r="AN58" s="36"/>
      <c r="AO58" s="36"/>
      <c r="AQ58" s="36"/>
      <c r="AR58" s="36"/>
      <c r="AT58" s="36"/>
      <c r="AU58" s="36"/>
      <c r="AY58" s="86"/>
      <c r="AZ58" s="38">
        <v>2634.7772530571478</v>
      </c>
      <c r="BA58" s="38">
        <v>44.957880163325804</v>
      </c>
      <c r="BB58" s="38">
        <v>118454</v>
      </c>
      <c r="BC58" s="82">
        <f t="shared" si="3"/>
        <v>1.9224052868011738</v>
      </c>
      <c r="BD58" s="29"/>
    </row>
    <row r="59" spans="1:56" s="27" customFormat="1" ht="15" customHeight="1" x14ac:dyDescent="0.25">
      <c r="A59" s="30"/>
      <c r="B59" s="27" t="s">
        <v>66</v>
      </c>
      <c r="F59" s="32"/>
      <c r="G59" s="32">
        <v>505</v>
      </c>
      <c r="H59" s="32">
        <v>599</v>
      </c>
      <c r="I59" s="35" t="s">
        <v>254</v>
      </c>
      <c r="J59" s="35" t="s">
        <v>78</v>
      </c>
      <c r="K59" s="35" t="s">
        <v>230</v>
      </c>
      <c r="L59" s="121">
        <v>61.814567335444032</v>
      </c>
      <c r="M59" s="27">
        <v>6</v>
      </c>
      <c r="N59" s="27" t="s">
        <v>183</v>
      </c>
      <c r="AF59" s="36">
        <v>119260.34999999999</v>
      </c>
      <c r="AG59" s="36"/>
      <c r="AH59" s="32"/>
      <c r="AJ59" s="33"/>
      <c r="AK59" s="36"/>
      <c r="AL59" s="36"/>
      <c r="AN59" s="36"/>
      <c r="AO59" s="36"/>
      <c r="AQ59" s="36"/>
      <c r="AR59" s="36"/>
      <c r="AT59" s="36"/>
      <c r="AU59" s="36"/>
      <c r="AY59" s="79"/>
      <c r="AZ59" s="27">
        <v>2131.5567663536967</v>
      </c>
      <c r="BA59" s="27">
        <v>33.909019520808997</v>
      </c>
      <c r="BB59" s="38">
        <v>72279</v>
      </c>
      <c r="BC59" s="82">
        <f t="shared" si="3"/>
        <v>1.1730252395419491</v>
      </c>
      <c r="BD59" s="29"/>
    </row>
    <row r="60" spans="1:56" s="27" customFormat="1" ht="15" customHeight="1" x14ac:dyDescent="0.25">
      <c r="A60" s="30"/>
      <c r="B60" s="26" t="s">
        <v>66</v>
      </c>
      <c r="C60" s="26"/>
      <c r="D60" s="26" t="s">
        <v>415</v>
      </c>
      <c r="E60" s="44"/>
      <c r="F60" s="45"/>
      <c r="G60" s="137">
        <v>800</v>
      </c>
      <c r="H60" s="137">
        <v>1155</v>
      </c>
      <c r="I60" s="140" t="s">
        <v>95</v>
      </c>
      <c r="J60" s="140" t="s">
        <v>185</v>
      </c>
      <c r="K60" s="140" t="s">
        <v>67</v>
      </c>
      <c r="L60" s="141">
        <v>59.81126216721259</v>
      </c>
      <c r="M60" s="142">
        <v>6</v>
      </c>
      <c r="N60" s="142" t="s">
        <v>73</v>
      </c>
      <c r="O60" s="26"/>
      <c r="P60" s="26"/>
      <c r="Q60" s="26"/>
      <c r="R60" s="26"/>
      <c r="S60" s="26"/>
      <c r="T60" s="26"/>
      <c r="U60" s="26"/>
      <c r="V60" s="26"/>
      <c r="W60" s="26"/>
      <c r="X60" s="26"/>
      <c r="Y60" s="26"/>
      <c r="Z60" s="26"/>
      <c r="AA60" s="26"/>
      <c r="AB60" s="47" t="s">
        <v>242</v>
      </c>
      <c r="AC60" s="26"/>
      <c r="AD60" s="26"/>
      <c r="AE60" s="26"/>
      <c r="AF60" s="181">
        <v>202327.25700000001</v>
      </c>
      <c r="AG60" s="83">
        <v>128033.77</v>
      </c>
      <c r="AH60" s="45" t="s">
        <v>79</v>
      </c>
      <c r="AI60" s="26"/>
      <c r="AJ60" s="47"/>
      <c r="AK60" s="83"/>
      <c r="AL60" s="83"/>
      <c r="AM60" s="26"/>
      <c r="AN60" s="83"/>
      <c r="AO60" s="83"/>
      <c r="AP60" s="26"/>
      <c r="AQ60" s="83"/>
      <c r="AR60" s="83"/>
      <c r="AS60" s="26"/>
      <c r="AT60" s="83"/>
      <c r="AU60" s="83"/>
      <c r="AV60" s="26"/>
      <c r="AW60" s="26"/>
      <c r="AX60" s="26"/>
      <c r="AY60" s="138"/>
      <c r="AZ60" s="182">
        <v>3226.9099999999994</v>
      </c>
      <c r="BA60" s="141">
        <v>38.000000000000014</v>
      </c>
      <c r="BB60" s="182">
        <v>122622.58000000002</v>
      </c>
      <c r="BC60" s="82">
        <f t="shared" si="3"/>
        <v>1.9900577107839321</v>
      </c>
      <c r="BD60" s="29"/>
    </row>
    <row r="61" spans="1:56" s="27" customFormat="1" ht="15" customHeight="1" x14ac:dyDescent="0.25">
      <c r="A61" s="30"/>
      <c r="B61" s="26" t="s">
        <v>66</v>
      </c>
      <c r="C61" s="26"/>
      <c r="D61" s="26" t="s">
        <v>446</v>
      </c>
      <c r="E61" s="44"/>
      <c r="F61" s="45"/>
      <c r="G61" s="26"/>
      <c r="H61" s="26"/>
      <c r="I61" s="46" t="s">
        <v>447</v>
      </c>
      <c r="J61" s="46" t="s">
        <v>95</v>
      </c>
      <c r="K61" s="46" t="s">
        <v>68</v>
      </c>
      <c r="L61" s="84">
        <v>59</v>
      </c>
      <c r="M61" s="26">
        <v>6</v>
      </c>
      <c r="N61" s="26" t="s">
        <v>73</v>
      </c>
      <c r="O61" s="26"/>
      <c r="P61" s="26"/>
      <c r="Q61" s="26"/>
      <c r="R61" s="26"/>
      <c r="S61" s="26"/>
      <c r="T61" s="26"/>
      <c r="U61" s="26"/>
      <c r="V61" s="26"/>
      <c r="W61" s="26"/>
      <c r="X61" s="26"/>
      <c r="Y61" s="26"/>
      <c r="Z61" s="26"/>
      <c r="AA61" s="26"/>
      <c r="AB61" s="47"/>
      <c r="AC61" s="26"/>
      <c r="AD61" s="26"/>
      <c r="AE61" s="83"/>
      <c r="AF61" s="83">
        <v>125991</v>
      </c>
      <c r="AG61" s="83">
        <v>90606.51</v>
      </c>
      <c r="AH61" s="45" t="s">
        <v>79</v>
      </c>
      <c r="AI61" s="26"/>
      <c r="AJ61" s="47"/>
      <c r="AK61" s="83"/>
      <c r="AL61" s="83"/>
      <c r="AM61" s="26"/>
      <c r="AN61" s="83"/>
      <c r="AO61" s="83"/>
      <c r="AP61" s="26"/>
      <c r="AQ61" s="83"/>
      <c r="AR61" s="83"/>
      <c r="AS61" s="26"/>
      <c r="AT61" s="83"/>
      <c r="AU61" s="83"/>
      <c r="AV61" s="26"/>
      <c r="AW61" s="26"/>
      <c r="AX61" s="26"/>
      <c r="AY61" s="150" t="s">
        <v>443</v>
      </c>
      <c r="AZ61" s="84"/>
      <c r="BA61" s="84"/>
      <c r="BB61" s="84"/>
      <c r="BC61" s="82"/>
      <c r="BD61" s="29"/>
    </row>
    <row r="62" spans="1:56" s="27" customFormat="1" ht="15" customHeight="1" x14ac:dyDescent="0.25">
      <c r="A62" s="30"/>
      <c r="B62" s="26" t="s">
        <v>66</v>
      </c>
      <c r="C62" s="26"/>
      <c r="D62" s="26"/>
      <c r="E62" s="44"/>
      <c r="F62" s="45"/>
      <c r="G62" s="26">
        <v>2400</v>
      </c>
      <c r="H62" s="26">
        <v>2899</v>
      </c>
      <c r="I62" s="183" t="s">
        <v>85</v>
      </c>
      <c r="J62" s="183" t="s">
        <v>521</v>
      </c>
      <c r="K62" s="183" t="s">
        <v>253</v>
      </c>
      <c r="L62" s="139">
        <v>60.096452128121676</v>
      </c>
      <c r="M62" s="26">
        <v>6</v>
      </c>
      <c r="N62" s="56" t="s">
        <v>71</v>
      </c>
      <c r="Q62" s="33"/>
      <c r="R62" s="33"/>
      <c r="S62" s="28"/>
      <c r="T62" s="33"/>
      <c r="V62" s="33"/>
      <c r="W62" s="36"/>
      <c r="X62" s="36"/>
      <c r="Y62" s="36"/>
      <c r="Z62" s="36"/>
      <c r="AA62" s="36"/>
      <c r="AC62" s="36"/>
      <c r="AD62" s="36"/>
      <c r="AF62" s="36">
        <v>29653.8</v>
      </c>
      <c r="AG62" s="36"/>
      <c r="AH62" s="32" t="s">
        <v>739</v>
      </c>
      <c r="AJ62" s="33"/>
      <c r="AK62" s="36"/>
      <c r="AL62" s="36"/>
      <c r="AN62" s="36"/>
      <c r="AO62" s="36"/>
      <c r="AY62" s="79"/>
      <c r="AZ62" s="27">
        <v>412</v>
      </c>
      <c r="BA62" s="27">
        <v>43.621359223300971</v>
      </c>
      <c r="BB62" s="38">
        <v>17972</v>
      </c>
      <c r="BC62" s="82">
        <f>BB62/(5280*11.67)</f>
        <v>0.2916699124925346</v>
      </c>
      <c r="BD62" s="29"/>
    </row>
    <row r="63" spans="1:56" s="27" customFormat="1" ht="15" customHeight="1" x14ac:dyDescent="0.25">
      <c r="A63" s="30"/>
      <c r="B63" s="27" t="s">
        <v>66</v>
      </c>
      <c r="G63" s="27">
        <v>900</v>
      </c>
      <c r="H63" s="27">
        <v>1499</v>
      </c>
      <c r="I63" s="35" t="s">
        <v>522</v>
      </c>
      <c r="J63" s="35" t="s">
        <v>178</v>
      </c>
      <c r="K63" s="35" t="s">
        <v>492</v>
      </c>
      <c r="L63" s="121">
        <v>52.574641081633601</v>
      </c>
      <c r="M63" s="27">
        <v>6</v>
      </c>
      <c r="N63" s="27" t="s">
        <v>71</v>
      </c>
      <c r="AF63" s="36">
        <v>177564.75</v>
      </c>
      <c r="AG63" s="36"/>
      <c r="AJ63" s="33"/>
      <c r="AK63" s="36"/>
      <c r="AL63" s="36"/>
      <c r="AN63" s="36"/>
      <c r="AO63" s="36"/>
      <c r="AY63" s="79"/>
      <c r="AZ63" s="27">
        <v>2808.5642226193891</v>
      </c>
      <c r="BA63" s="27">
        <v>38.316731066108069</v>
      </c>
      <c r="BB63" s="38">
        <v>107615</v>
      </c>
      <c r="BC63" s="82">
        <f>BB63/(5280*11.67)</f>
        <v>1.7464977538884994</v>
      </c>
      <c r="BD63" s="29"/>
    </row>
    <row r="64" spans="1:56" s="27" customFormat="1" ht="15" customHeight="1" x14ac:dyDescent="0.25">
      <c r="A64" s="30"/>
      <c r="B64" s="27" t="s">
        <v>66</v>
      </c>
      <c r="E64" s="31"/>
      <c r="F64" s="32"/>
      <c r="G64" s="27">
        <v>1000</v>
      </c>
      <c r="H64" s="27">
        <v>2399</v>
      </c>
      <c r="I64" s="35" t="s">
        <v>523</v>
      </c>
      <c r="J64" s="35" t="s">
        <v>78</v>
      </c>
      <c r="K64" s="35" t="s">
        <v>524</v>
      </c>
      <c r="L64" s="165">
        <v>44.981901356399447</v>
      </c>
      <c r="M64" s="27">
        <v>6</v>
      </c>
      <c r="N64" s="27" t="s">
        <v>69</v>
      </c>
      <c r="AF64" s="36">
        <v>310365.8</v>
      </c>
      <c r="AH64" s="32"/>
      <c r="AJ64" s="33"/>
      <c r="AK64" s="36"/>
      <c r="AL64" s="36"/>
      <c r="AN64" s="36"/>
      <c r="AO64" s="36"/>
      <c r="AQ64" s="36"/>
      <c r="AR64" s="36"/>
      <c r="AT64" s="36"/>
      <c r="AU64" s="36"/>
      <c r="AY64" s="86"/>
      <c r="AZ64" s="27">
        <v>7886.4736390634689</v>
      </c>
      <c r="BA64" s="27">
        <v>25.389801470734181</v>
      </c>
      <c r="BB64" s="38">
        <v>200236</v>
      </c>
      <c r="BC64" s="82">
        <f>BB64/(5280*11.67)</f>
        <v>3.2496559424579989</v>
      </c>
      <c r="BD64" s="29"/>
    </row>
    <row r="65" spans="1:56" s="27" customFormat="1" ht="15" customHeight="1" x14ac:dyDescent="0.25">
      <c r="A65" s="30"/>
      <c r="B65" s="26" t="s">
        <v>66</v>
      </c>
      <c r="C65" s="26"/>
      <c r="D65" s="26" t="s">
        <v>442</v>
      </c>
      <c r="E65" s="44"/>
      <c r="F65" s="45"/>
      <c r="G65" s="26"/>
      <c r="H65" s="26"/>
      <c r="I65" s="46" t="s">
        <v>176</v>
      </c>
      <c r="J65" s="46" t="s">
        <v>448</v>
      </c>
      <c r="K65" s="46" t="s">
        <v>449</v>
      </c>
      <c r="L65" s="84">
        <v>66</v>
      </c>
      <c r="M65" s="26">
        <v>6</v>
      </c>
      <c r="N65" s="26" t="s">
        <v>73</v>
      </c>
      <c r="O65" s="26"/>
      <c r="P65" s="26"/>
      <c r="Q65" s="26"/>
      <c r="R65" s="26"/>
      <c r="S65" s="26"/>
      <c r="T65" s="26"/>
      <c r="U65" s="26"/>
      <c r="V65" s="26"/>
      <c r="W65" s="26"/>
      <c r="X65" s="26"/>
      <c r="Y65" s="26"/>
      <c r="Z65" s="26"/>
      <c r="AA65" s="26"/>
      <c r="AB65" s="47"/>
      <c r="AC65" s="26"/>
      <c r="AD65" s="26"/>
      <c r="AE65" s="83"/>
      <c r="AF65" s="83">
        <v>137347</v>
      </c>
      <c r="AG65" s="83" t="s">
        <v>462</v>
      </c>
      <c r="AH65" s="45" t="s">
        <v>79</v>
      </c>
      <c r="AI65" s="26"/>
      <c r="AJ65" s="47"/>
      <c r="AK65" s="83"/>
      <c r="AL65" s="83"/>
      <c r="AM65" s="26"/>
      <c r="AN65" s="83"/>
      <c r="AO65" s="83"/>
      <c r="AP65" s="26"/>
      <c r="AQ65" s="83"/>
      <c r="AR65" s="83"/>
      <c r="AS65" s="26"/>
      <c r="AT65" s="83"/>
      <c r="AU65" s="83"/>
      <c r="AV65" s="26"/>
      <c r="AW65" s="26"/>
      <c r="AX65" s="26"/>
      <c r="AY65" s="150" t="s">
        <v>443</v>
      </c>
      <c r="AZ65" s="84"/>
      <c r="BA65" s="84"/>
      <c r="BB65" s="81"/>
      <c r="BC65" s="82"/>
      <c r="BD65" s="29"/>
    </row>
    <row r="66" spans="1:56" s="27" customFormat="1" ht="15" customHeight="1" x14ac:dyDescent="0.25">
      <c r="A66" s="30"/>
      <c r="B66" s="27" t="s">
        <v>66</v>
      </c>
      <c r="E66" s="31"/>
      <c r="F66" s="32"/>
      <c r="G66" s="27">
        <v>1400</v>
      </c>
      <c r="H66" s="27">
        <v>1499</v>
      </c>
      <c r="I66" s="35" t="s">
        <v>525</v>
      </c>
      <c r="J66" s="35" t="s">
        <v>526</v>
      </c>
      <c r="K66" s="35" t="s">
        <v>78</v>
      </c>
      <c r="L66" s="121">
        <v>53</v>
      </c>
      <c r="M66" s="27">
        <v>7</v>
      </c>
      <c r="N66" s="27" t="s">
        <v>69</v>
      </c>
      <c r="AF66" s="36">
        <v>14213.5</v>
      </c>
      <c r="AH66" s="32"/>
      <c r="AJ66" s="33"/>
      <c r="AK66" s="36"/>
      <c r="AL66" s="36"/>
      <c r="AN66" s="36"/>
      <c r="AO66" s="36"/>
      <c r="AQ66" s="36"/>
      <c r="AR66" s="36"/>
      <c r="AT66" s="36"/>
      <c r="AU66" s="36"/>
      <c r="AY66" s="86"/>
      <c r="AZ66" s="27">
        <v>458.52252056197898</v>
      </c>
      <c r="BA66" s="27">
        <v>20</v>
      </c>
      <c r="BB66" s="38">
        <v>9170</v>
      </c>
      <c r="BC66" s="82">
        <f>BB66/(5280*11.67)</f>
        <v>0.14882111604476644</v>
      </c>
      <c r="BD66" s="29"/>
    </row>
    <row r="67" spans="1:56" s="27" customFormat="1" ht="15" customHeight="1" x14ac:dyDescent="0.25">
      <c r="A67" s="30"/>
      <c r="B67" s="99" t="s">
        <v>66</v>
      </c>
      <c r="C67" s="99"/>
      <c r="D67" s="27" t="s">
        <v>450</v>
      </c>
      <c r="E67" s="100"/>
      <c r="F67" s="72"/>
      <c r="G67" s="99"/>
      <c r="H67" s="99"/>
      <c r="I67" s="35" t="s">
        <v>451</v>
      </c>
      <c r="J67" s="102" t="s">
        <v>429</v>
      </c>
      <c r="K67" s="102" t="s">
        <v>97</v>
      </c>
      <c r="L67" s="104">
        <v>65</v>
      </c>
      <c r="M67" s="99">
        <v>7</v>
      </c>
      <c r="N67" s="99" t="s">
        <v>71</v>
      </c>
      <c r="O67" s="99"/>
      <c r="P67" s="99"/>
      <c r="Q67" s="99"/>
      <c r="R67" s="99"/>
      <c r="S67" s="99"/>
      <c r="T67" s="99"/>
      <c r="U67" s="99"/>
      <c r="V67" s="99"/>
      <c r="W67" s="99"/>
      <c r="X67" s="99"/>
      <c r="Y67" s="99"/>
      <c r="Z67" s="99"/>
      <c r="AA67" s="99"/>
      <c r="AB67" s="101"/>
      <c r="AC67" s="99"/>
      <c r="AD67" s="99"/>
      <c r="AE67" s="103"/>
      <c r="AF67" s="103">
        <v>120650</v>
      </c>
      <c r="AG67" s="103">
        <v>3734.75</v>
      </c>
      <c r="AH67" s="72"/>
      <c r="AI67" s="99"/>
      <c r="AJ67" s="101"/>
      <c r="AK67" s="103"/>
      <c r="AL67" s="103"/>
      <c r="AM67" s="99"/>
      <c r="AN67" s="103"/>
      <c r="AO67" s="103"/>
      <c r="AP67" s="99"/>
      <c r="AQ67" s="103"/>
      <c r="AR67" s="103"/>
      <c r="AS67" s="99"/>
      <c r="AT67" s="103"/>
      <c r="AU67" s="103"/>
      <c r="AV67" s="99"/>
      <c r="AW67" s="99"/>
      <c r="AX67" s="99"/>
      <c r="AY67" s="109" t="s">
        <v>443</v>
      </c>
      <c r="AZ67" s="104"/>
      <c r="BA67" s="104"/>
      <c r="BB67" s="81"/>
      <c r="BC67" s="82"/>
      <c r="BD67" s="29"/>
    </row>
    <row r="68" spans="1:56" s="27" customFormat="1" ht="15" customHeight="1" x14ac:dyDescent="0.25">
      <c r="A68" s="30"/>
      <c r="B68" s="27" t="s">
        <v>66</v>
      </c>
      <c r="E68" s="31"/>
      <c r="F68" s="32"/>
      <c r="G68" s="27">
        <v>7100</v>
      </c>
      <c r="H68" s="27">
        <v>7299</v>
      </c>
      <c r="I68" s="35" t="s">
        <v>527</v>
      </c>
      <c r="J68" s="35" t="s">
        <v>528</v>
      </c>
      <c r="K68" s="35" t="s">
        <v>529</v>
      </c>
      <c r="L68" s="121">
        <v>66.12743522795742</v>
      </c>
      <c r="M68" s="27">
        <v>7</v>
      </c>
      <c r="N68" s="27" t="s">
        <v>69</v>
      </c>
      <c r="AB68" s="33"/>
      <c r="AF68" s="36">
        <v>92609.400000000009</v>
      </c>
      <c r="AG68" s="36"/>
      <c r="AH68" s="32"/>
      <c r="AJ68" s="33"/>
      <c r="AK68" s="36"/>
      <c r="AL68" s="36"/>
      <c r="AN68" s="36"/>
      <c r="AO68" s="36"/>
      <c r="AQ68" s="36"/>
      <c r="AR68" s="36"/>
      <c r="AT68" s="36"/>
      <c r="AU68" s="36"/>
      <c r="AY68" s="86"/>
      <c r="AZ68" s="38">
        <v>2489.48422634915</v>
      </c>
      <c r="BA68" s="38">
        <v>24.000152066687708</v>
      </c>
      <c r="BB68" s="38">
        <v>59748</v>
      </c>
      <c r="BC68" s="82">
        <f t="shared" ref="BC68:BC131" si="4">BB68/(5280*11.67)</f>
        <v>0.96965801978655453</v>
      </c>
      <c r="BD68" s="29"/>
    </row>
    <row r="69" spans="1:56" s="27" customFormat="1" ht="15" customHeight="1" x14ac:dyDescent="0.25">
      <c r="A69" s="30"/>
      <c r="B69" s="26" t="s">
        <v>66</v>
      </c>
      <c r="C69" s="26"/>
      <c r="D69" s="26" t="s">
        <v>380</v>
      </c>
      <c r="E69" s="44"/>
      <c r="F69" s="45"/>
      <c r="G69" s="137"/>
      <c r="H69" s="137"/>
      <c r="I69" s="140" t="s">
        <v>272</v>
      </c>
      <c r="J69" s="140" t="s">
        <v>368</v>
      </c>
      <c r="K69" s="140" t="s">
        <v>369</v>
      </c>
      <c r="L69" s="141">
        <v>58</v>
      </c>
      <c r="M69" s="142">
        <v>8</v>
      </c>
      <c r="N69" s="142" t="s">
        <v>69</v>
      </c>
      <c r="O69" s="26"/>
      <c r="P69" s="26"/>
      <c r="Q69" s="26"/>
      <c r="R69" s="26"/>
      <c r="S69" s="26"/>
      <c r="T69" s="26"/>
      <c r="U69" s="26"/>
      <c r="V69" s="26"/>
      <c r="W69" s="26"/>
      <c r="X69" s="26"/>
      <c r="Y69" s="26"/>
      <c r="Z69" s="26"/>
      <c r="AA69" s="26"/>
      <c r="AB69" s="47"/>
      <c r="AC69" s="26"/>
      <c r="AD69" s="26"/>
      <c r="AE69" s="26"/>
      <c r="AF69" s="181">
        <v>153131</v>
      </c>
      <c r="AG69" s="83">
        <v>241570.1</v>
      </c>
      <c r="AH69" s="45" t="s">
        <v>79</v>
      </c>
      <c r="AI69" s="26"/>
      <c r="AJ69" s="47"/>
      <c r="AK69" s="83"/>
      <c r="AL69" s="83"/>
      <c r="AM69" s="26"/>
      <c r="AN69" s="83"/>
      <c r="AO69" s="83"/>
      <c r="AP69" s="26"/>
      <c r="AQ69" s="83"/>
      <c r="AR69" s="83"/>
      <c r="AS69" s="26"/>
      <c r="AT69" s="83"/>
      <c r="AU69" s="83"/>
      <c r="AV69" s="26"/>
      <c r="AW69" s="26"/>
      <c r="AX69" s="26"/>
      <c r="AY69" s="138"/>
      <c r="AZ69" s="182">
        <v>4340</v>
      </c>
      <c r="BA69" s="141">
        <v>23</v>
      </c>
      <c r="BB69" s="136">
        <v>98794</v>
      </c>
      <c r="BC69" s="82">
        <f t="shared" si="4"/>
        <v>1.6033406039832776</v>
      </c>
      <c r="BD69" s="29"/>
    </row>
    <row r="70" spans="1:56" s="27" customFormat="1" ht="15" customHeight="1" x14ac:dyDescent="0.25">
      <c r="A70" s="30"/>
      <c r="B70" s="27" t="s">
        <v>66</v>
      </c>
      <c r="E70" s="31"/>
      <c r="F70" s="32"/>
      <c r="G70" s="27">
        <v>1</v>
      </c>
      <c r="H70" s="27">
        <v>99</v>
      </c>
      <c r="I70" s="35" t="s">
        <v>530</v>
      </c>
      <c r="J70" s="35" t="s">
        <v>531</v>
      </c>
      <c r="K70" s="35" t="s">
        <v>78</v>
      </c>
      <c r="L70" s="165">
        <v>26</v>
      </c>
      <c r="M70" s="27">
        <v>8</v>
      </c>
      <c r="N70" s="27" t="s">
        <v>69</v>
      </c>
      <c r="AB70" s="33"/>
      <c r="AF70" s="36">
        <v>9203.9</v>
      </c>
      <c r="AG70" s="36"/>
      <c r="AH70" s="32"/>
      <c r="AJ70" s="33"/>
      <c r="AK70" s="36"/>
      <c r="AL70" s="36"/>
      <c r="AN70" s="36"/>
      <c r="AO70" s="36"/>
      <c r="AQ70" s="36"/>
      <c r="AR70" s="36"/>
      <c r="AT70" s="36"/>
      <c r="AU70" s="36"/>
      <c r="AY70" s="86"/>
      <c r="AZ70" s="38">
        <v>330</v>
      </c>
      <c r="BA70" s="38">
        <v>18</v>
      </c>
      <c r="BB70" s="38">
        <v>5938</v>
      </c>
      <c r="BC70" s="82">
        <f t="shared" si="4"/>
        <v>9.6368570018955629E-2</v>
      </c>
      <c r="BD70" s="29"/>
    </row>
    <row r="71" spans="1:56" s="27" customFormat="1" ht="15" customHeight="1" x14ac:dyDescent="0.25">
      <c r="A71" s="30"/>
      <c r="B71" s="60" t="s">
        <v>66</v>
      </c>
      <c r="C71" s="60"/>
      <c r="D71" s="27" t="s">
        <v>744</v>
      </c>
      <c r="E71" s="61"/>
      <c r="F71" s="67"/>
      <c r="G71" s="124">
        <v>2300</v>
      </c>
      <c r="H71" s="124">
        <v>2699</v>
      </c>
      <c r="I71" s="122" t="s">
        <v>257</v>
      </c>
      <c r="J71" s="122" t="s">
        <v>258</v>
      </c>
      <c r="K71" s="122" t="s">
        <v>78</v>
      </c>
      <c r="L71" s="124">
        <v>62</v>
      </c>
      <c r="M71" s="125">
        <v>8</v>
      </c>
      <c r="N71" s="126" t="s">
        <v>69</v>
      </c>
      <c r="AB71" s="33">
        <v>0</v>
      </c>
      <c r="AE71" s="36"/>
      <c r="AF71" s="127">
        <v>62048</v>
      </c>
      <c r="AG71" s="36"/>
      <c r="AH71" s="32"/>
      <c r="AJ71" s="33"/>
      <c r="AK71" s="36"/>
      <c r="AL71" s="36"/>
      <c r="AN71" s="36"/>
      <c r="AO71" s="36"/>
      <c r="AQ71" s="36"/>
      <c r="AR71" s="36"/>
      <c r="AT71" s="36"/>
      <c r="AU71" s="36"/>
      <c r="AY71" s="128" t="s">
        <v>259</v>
      </c>
      <c r="AZ71" s="129">
        <v>646.32774776283804</v>
      </c>
      <c r="BA71" s="121">
        <v>24</v>
      </c>
      <c r="BB71" s="130">
        <v>15512</v>
      </c>
      <c r="BC71" s="82">
        <f t="shared" si="4"/>
        <v>0.25174625431694841</v>
      </c>
      <c r="BD71" s="29"/>
    </row>
    <row r="72" spans="1:56" s="27" customFormat="1" ht="15" customHeight="1" x14ac:dyDescent="0.25">
      <c r="A72" s="30"/>
      <c r="B72" s="27" t="s">
        <v>66</v>
      </c>
      <c r="E72" s="31"/>
      <c r="F72" s="42"/>
      <c r="G72" s="27">
        <v>1</v>
      </c>
      <c r="H72" s="27">
        <v>1449</v>
      </c>
      <c r="I72" s="35" t="s">
        <v>531</v>
      </c>
      <c r="J72" s="35" t="s">
        <v>532</v>
      </c>
      <c r="K72" s="35" t="s">
        <v>101</v>
      </c>
      <c r="L72" s="165">
        <v>58.417703132092598</v>
      </c>
      <c r="M72" s="27">
        <v>8</v>
      </c>
      <c r="N72" s="27" t="s">
        <v>69</v>
      </c>
      <c r="AB72" s="53"/>
      <c r="AF72" s="36">
        <v>34146.5</v>
      </c>
      <c r="AG72" s="36"/>
      <c r="AH72" s="42"/>
      <c r="AJ72" s="33"/>
      <c r="AK72" s="36"/>
      <c r="AL72" s="36"/>
      <c r="AN72" s="36"/>
      <c r="AO72" s="36"/>
      <c r="AQ72" s="36"/>
      <c r="AR72" s="36"/>
      <c r="AT72" s="36"/>
      <c r="AU72" s="36"/>
      <c r="AY72" s="79"/>
      <c r="AZ72" s="38">
        <v>1223.9072183699191</v>
      </c>
      <c r="BA72" s="33">
        <v>17.999730428374317</v>
      </c>
      <c r="BB72" s="38">
        <v>22030</v>
      </c>
      <c r="BC72" s="82">
        <f t="shared" si="4"/>
        <v>0.35752771935291217</v>
      </c>
      <c r="BD72" s="29"/>
    </row>
    <row r="73" spans="1:56" s="27" customFormat="1" ht="15" customHeight="1" x14ac:dyDescent="0.25">
      <c r="A73" s="30"/>
      <c r="B73" s="27" t="s">
        <v>66</v>
      </c>
      <c r="D73" s="27" t="s">
        <v>745</v>
      </c>
      <c r="E73" s="31"/>
      <c r="F73" s="32"/>
      <c r="G73" s="33">
        <v>2200</v>
      </c>
      <c r="H73" s="33">
        <v>2549</v>
      </c>
      <c r="I73" s="35" t="s">
        <v>533</v>
      </c>
      <c r="J73" s="35" t="s">
        <v>534</v>
      </c>
      <c r="K73" s="35" t="s">
        <v>103</v>
      </c>
      <c r="L73" s="165">
        <v>43.762055447145897</v>
      </c>
      <c r="M73" s="27">
        <v>8</v>
      </c>
      <c r="N73" s="27" t="s">
        <v>69</v>
      </c>
      <c r="AB73" s="33"/>
      <c r="AF73" s="36">
        <v>88168.650000000009</v>
      </c>
      <c r="AG73" s="36">
        <v>4420.53</v>
      </c>
      <c r="AH73" s="32"/>
      <c r="AJ73" s="33"/>
      <c r="AK73" s="36"/>
      <c r="AL73" s="36"/>
      <c r="AM73" s="36"/>
      <c r="AN73" s="36"/>
      <c r="AO73" s="36"/>
      <c r="AQ73" s="36"/>
      <c r="AR73" s="36"/>
      <c r="AT73" s="36"/>
      <c r="AU73" s="36"/>
      <c r="AY73" s="86"/>
      <c r="AZ73" s="38">
        <v>3037.4843645385108</v>
      </c>
      <c r="BA73" s="38">
        <v>18.727009977100675</v>
      </c>
      <c r="BB73" s="38">
        <v>56883</v>
      </c>
      <c r="BC73" s="82">
        <f t="shared" si="4"/>
        <v>0.92316156422840234</v>
      </c>
      <c r="BD73" s="29"/>
    </row>
    <row r="74" spans="1:56" s="27" customFormat="1" ht="15" customHeight="1" x14ac:dyDescent="0.25">
      <c r="A74" s="30"/>
      <c r="B74" s="60" t="s">
        <v>66</v>
      </c>
      <c r="C74" s="60"/>
      <c r="D74" s="27" t="s">
        <v>744</v>
      </c>
      <c r="E74" s="61"/>
      <c r="F74" s="67"/>
      <c r="G74" s="124">
        <v>2300</v>
      </c>
      <c r="H74" s="124">
        <v>2399</v>
      </c>
      <c r="I74" s="122" t="s">
        <v>258</v>
      </c>
      <c r="J74" s="122" t="s">
        <v>260</v>
      </c>
      <c r="K74" s="122" t="s">
        <v>78</v>
      </c>
      <c r="L74" s="124">
        <v>46.094801852804942</v>
      </c>
      <c r="M74" s="125">
        <v>8</v>
      </c>
      <c r="N74" s="126" t="s">
        <v>69</v>
      </c>
      <c r="AB74" s="33">
        <v>0</v>
      </c>
      <c r="AF74" s="127">
        <v>53432.5</v>
      </c>
      <c r="AG74" s="36"/>
      <c r="AH74" s="32"/>
      <c r="AJ74" s="33"/>
      <c r="AK74" s="36"/>
      <c r="AL74" s="36"/>
      <c r="AN74" s="36"/>
      <c r="AO74" s="36"/>
      <c r="AQ74" s="36"/>
      <c r="AR74" s="36"/>
      <c r="AT74" s="36"/>
      <c r="AU74" s="36"/>
      <c r="AY74" s="128" t="s">
        <v>261</v>
      </c>
      <c r="AZ74" s="129">
        <v>911.94857797957206</v>
      </c>
      <c r="BA74" s="121">
        <v>21.306025875984467</v>
      </c>
      <c r="BB74" s="130">
        <v>19430</v>
      </c>
      <c r="BC74" s="82">
        <f t="shared" si="4"/>
        <v>0.31533198306977228</v>
      </c>
      <c r="BD74" s="29"/>
    </row>
    <row r="75" spans="1:56" s="27" customFormat="1" ht="15" customHeight="1" x14ac:dyDescent="0.25">
      <c r="A75" s="30"/>
      <c r="B75" s="27" t="s">
        <v>66</v>
      </c>
      <c r="D75" s="27" t="s">
        <v>746</v>
      </c>
      <c r="E75" s="31"/>
      <c r="F75" s="32"/>
      <c r="G75" s="33">
        <v>2860</v>
      </c>
      <c r="H75" s="33">
        <v>2899</v>
      </c>
      <c r="I75" s="35" t="s">
        <v>535</v>
      </c>
      <c r="J75" s="35" t="s">
        <v>102</v>
      </c>
      <c r="K75" s="35" t="s">
        <v>533</v>
      </c>
      <c r="L75" s="165">
        <v>37</v>
      </c>
      <c r="M75" s="27">
        <v>8</v>
      </c>
      <c r="N75" s="27" t="s">
        <v>69</v>
      </c>
      <c r="AB75" s="33"/>
      <c r="AF75" s="36">
        <v>11778.45</v>
      </c>
      <c r="AG75" s="36"/>
      <c r="AH75" s="32"/>
      <c r="AJ75" s="33"/>
      <c r="AK75" s="36"/>
      <c r="AL75" s="36"/>
      <c r="AN75" s="36"/>
      <c r="AO75" s="36"/>
      <c r="AQ75" s="36"/>
      <c r="AR75" s="36"/>
      <c r="AT75" s="36"/>
      <c r="AU75" s="36"/>
      <c r="AY75" s="86"/>
      <c r="AZ75" s="38">
        <v>422.18654848992799</v>
      </c>
      <c r="BA75" s="38">
        <v>18</v>
      </c>
      <c r="BB75" s="38">
        <v>7599</v>
      </c>
      <c r="BC75" s="82">
        <f t="shared" si="4"/>
        <v>0.12332515385214614</v>
      </c>
      <c r="BD75" s="29"/>
    </row>
    <row r="76" spans="1:56" s="27" customFormat="1" ht="15" customHeight="1" x14ac:dyDescent="0.25">
      <c r="A76" s="30"/>
      <c r="B76" s="26" t="s">
        <v>66</v>
      </c>
      <c r="C76" s="26"/>
      <c r="D76" s="26" t="s">
        <v>381</v>
      </c>
      <c r="E76" s="44"/>
      <c r="F76" s="45"/>
      <c r="G76" s="139">
        <v>2400</v>
      </c>
      <c r="H76" s="139">
        <v>2699</v>
      </c>
      <c r="I76" s="138" t="s">
        <v>262</v>
      </c>
      <c r="J76" s="138" t="s">
        <v>99</v>
      </c>
      <c r="K76" s="138" t="s">
        <v>263</v>
      </c>
      <c r="L76" s="139">
        <v>47.292187448471459</v>
      </c>
      <c r="M76" s="137">
        <v>8</v>
      </c>
      <c r="N76" s="126" t="s">
        <v>69</v>
      </c>
      <c r="AB76" s="33">
        <v>6</v>
      </c>
      <c r="AE76" s="38">
        <v>7</v>
      </c>
      <c r="AF76" s="127">
        <v>94001.3</v>
      </c>
      <c r="AG76" s="36">
        <v>15500.75</v>
      </c>
      <c r="AH76" s="32" t="s">
        <v>739</v>
      </c>
      <c r="AJ76" s="33"/>
      <c r="AK76" s="36"/>
      <c r="AL76" s="36"/>
      <c r="AN76" s="36"/>
      <c r="AO76" s="36"/>
      <c r="AQ76" s="36"/>
      <c r="AR76" s="36"/>
      <c r="AT76" s="36"/>
      <c r="AU76" s="36"/>
      <c r="AY76" s="128" t="s">
        <v>264</v>
      </c>
      <c r="AZ76" s="129">
        <v>2021.5197941403248</v>
      </c>
      <c r="BA76" s="121">
        <v>30.000200925952559</v>
      </c>
      <c r="BB76" s="130">
        <v>60646</v>
      </c>
      <c r="BC76" s="82">
        <f t="shared" si="4"/>
        <v>0.98423177793357741</v>
      </c>
      <c r="BD76" s="29"/>
    </row>
    <row r="77" spans="1:56" s="27" customFormat="1" ht="15" customHeight="1" x14ac:dyDescent="0.25">
      <c r="A77" s="30"/>
      <c r="B77" s="27" t="s">
        <v>66</v>
      </c>
      <c r="G77" s="27">
        <v>1630</v>
      </c>
      <c r="H77" s="27">
        <v>1799</v>
      </c>
      <c r="I77" s="35" t="s">
        <v>536</v>
      </c>
      <c r="J77" s="35" t="s">
        <v>537</v>
      </c>
      <c r="K77" s="35" t="s">
        <v>538</v>
      </c>
      <c r="L77" s="132">
        <v>58.671844460446458</v>
      </c>
      <c r="M77" s="27">
        <v>8</v>
      </c>
      <c r="N77" s="27" t="s">
        <v>69</v>
      </c>
      <c r="AF77" s="36">
        <v>15067.550000000001</v>
      </c>
      <c r="AG77" s="36"/>
      <c r="AJ77" s="33"/>
      <c r="AK77" s="36"/>
      <c r="AL77" s="36"/>
      <c r="AN77" s="36"/>
      <c r="AO77" s="36"/>
      <c r="AY77" s="79"/>
      <c r="AZ77" s="27">
        <v>486.03413074251398</v>
      </c>
      <c r="BA77" s="27">
        <v>20.000653010004125</v>
      </c>
      <c r="BB77" s="38">
        <v>9721</v>
      </c>
      <c r="BC77" s="82">
        <f t="shared" si="4"/>
        <v>0.15776336631092416</v>
      </c>
      <c r="BD77" s="29"/>
    </row>
    <row r="78" spans="1:56" s="27" customFormat="1" ht="15" customHeight="1" x14ac:dyDescent="0.25">
      <c r="A78" s="30"/>
      <c r="B78" s="27" t="s">
        <v>66</v>
      </c>
      <c r="D78" s="27" t="s">
        <v>747</v>
      </c>
      <c r="G78" s="27">
        <v>1617</v>
      </c>
      <c r="H78" s="27">
        <v>1999</v>
      </c>
      <c r="I78" s="35" t="s">
        <v>104</v>
      </c>
      <c r="J78" s="35" t="s">
        <v>539</v>
      </c>
      <c r="K78" s="35" t="s">
        <v>103</v>
      </c>
      <c r="L78" s="165">
        <v>23</v>
      </c>
      <c r="M78" s="27">
        <v>8</v>
      </c>
      <c r="N78" s="27" t="s">
        <v>69</v>
      </c>
      <c r="AF78" s="36">
        <v>72978.5</v>
      </c>
      <c r="AG78" s="36"/>
      <c r="AJ78" s="33"/>
      <c r="AK78" s="36"/>
      <c r="AL78" s="36"/>
      <c r="AN78" s="36"/>
      <c r="AO78" s="36"/>
      <c r="AY78" s="79"/>
      <c r="AZ78" s="27">
        <v>1158</v>
      </c>
      <c r="BA78" s="27">
        <v>18</v>
      </c>
      <c r="BB78" s="38">
        <v>20851</v>
      </c>
      <c r="BC78" s="82">
        <f t="shared" si="4"/>
        <v>0.3383935758614422</v>
      </c>
      <c r="BD78" s="29"/>
    </row>
    <row r="79" spans="1:56" s="27" customFormat="1" ht="15" customHeight="1" x14ac:dyDescent="0.25">
      <c r="A79" s="30"/>
      <c r="B79" s="27" t="s">
        <v>66</v>
      </c>
      <c r="D79" s="27" t="s">
        <v>747</v>
      </c>
      <c r="F79" s="32"/>
      <c r="G79" s="32">
        <v>2000</v>
      </c>
      <c r="H79" s="32">
        <v>2264</v>
      </c>
      <c r="I79" s="35" t="s">
        <v>104</v>
      </c>
      <c r="J79" s="35" t="s">
        <v>103</v>
      </c>
      <c r="K79" s="35" t="s">
        <v>540</v>
      </c>
      <c r="L79" s="121">
        <v>64.840483976927359</v>
      </c>
      <c r="M79" s="27">
        <v>8</v>
      </c>
      <c r="N79" s="27" t="s">
        <v>71</v>
      </c>
      <c r="AF79" s="36">
        <v>68566.904999999984</v>
      </c>
      <c r="AG79" s="36"/>
      <c r="AH79" s="32"/>
      <c r="AJ79" s="33"/>
      <c r="AK79" s="36"/>
      <c r="AL79" s="36"/>
      <c r="AN79" s="36"/>
      <c r="AO79" s="36"/>
      <c r="AQ79" s="36"/>
      <c r="AR79" s="36"/>
      <c r="AT79" s="36"/>
      <c r="AU79" s="36"/>
      <c r="AY79" s="79"/>
      <c r="AZ79" s="27">
        <v>1385.1899999999998</v>
      </c>
      <c r="BA79" s="27">
        <v>30</v>
      </c>
      <c r="BB79" s="38">
        <v>41555.699999999997</v>
      </c>
      <c r="BC79" s="82">
        <f t="shared" si="4"/>
        <v>0.67441283010049069</v>
      </c>
      <c r="BD79" s="29"/>
    </row>
    <row r="80" spans="1:56" s="27" customFormat="1" ht="15" customHeight="1" x14ac:dyDescent="0.25">
      <c r="A80" s="30"/>
      <c r="B80" s="27" t="s">
        <v>66</v>
      </c>
      <c r="D80" s="27" t="s">
        <v>744</v>
      </c>
      <c r="E80" s="31"/>
      <c r="F80" s="32"/>
      <c r="G80" s="121">
        <v>2530</v>
      </c>
      <c r="H80" s="121">
        <v>2599</v>
      </c>
      <c r="I80" s="155" t="s">
        <v>260</v>
      </c>
      <c r="J80" s="128" t="s">
        <v>265</v>
      </c>
      <c r="K80" s="128" t="s">
        <v>266</v>
      </c>
      <c r="L80" s="121">
        <v>33.6999150863289</v>
      </c>
      <c r="M80" s="126">
        <v>8</v>
      </c>
      <c r="N80" s="126" t="s">
        <v>69</v>
      </c>
      <c r="AB80" s="33">
        <v>0</v>
      </c>
      <c r="AE80" s="36"/>
      <c r="AF80" s="127">
        <v>54761.5</v>
      </c>
      <c r="AG80" s="36"/>
      <c r="AH80" s="32"/>
      <c r="AJ80" s="33"/>
      <c r="AK80" s="36"/>
      <c r="AL80" s="36"/>
      <c r="AN80" s="36"/>
      <c r="AO80" s="36"/>
      <c r="AQ80" s="36"/>
      <c r="AR80" s="36"/>
      <c r="AT80" s="36"/>
      <c r="AU80" s="36"/>
      <c r="AY80" s="128" t="s">
        <v>267</v>
      </c>
      <c r="AZ80" s="129">
        <v>1662.182552223609</v>
      </c>
      <c r="BA80" s="121">
        <v>21.255186413030732</v>
      </c>
      <c r="BB80" s="130">
        <v>35330</v>
      </c>
      <c r="BC80" s="82">
        <f t="shared" si="4"/>
        <v>0.57337513957051234</v>
      </c>
      <c r="BD80" s="29"/>
    </row>
    <row r="81" spans="1:56" s="27" customFormat="1" ht="15" customHeight="1" x14ac:dyDescent="0.25">
      <c r="A81" s="30"/>
      <c r="B81" s="26" t="s">
        <v>66</v>
      </c>
      <c r="C81" s="26"/>
      <c r="D81" s="26" t="s">
        <v>380</v>
      </c>
      <c r="E81" s="44"/>
      <c r="F81" s="45"/>
      <c r="G81" s="139">
        <v>2800</v>
      </c>
      <c r="H81" s="139">
        <v>2899</v>
      </c>
      <c r="I81" s="138" t="s">
        <v>268</v>
      </c>
      <c r="J81" s="138" t="s">
        <v>269</v>
      </c>
      <c r="K81" s="138" t="s">
        <v>78</v>
      </c>
      <c r="L81" s="139">
        <v>4</v>
      </c>
      <c r="M81" s="137">
        <v>9</v>
      </c>
      <c r="N81" s="137" t="s">
        <v>69</v>
      </c>
      <c r="O81" s="26"/>
      <c r="P81" s="26"/>
      <c r="Q81" s="26"/>
      <c r="R81" s="26"/>
      <c r="S81" s="26"/>
      <c r="T81" s="26"/>
      <c r="U81" s="26"/>
      <c r="V81" s="26"/>
      <c r="W81" s="26"/>
      <c r="X81" s="26"/>
      <c r="Y81" s="26"/>
      <c r="Z81" s="26"/>
      <c r="AA81" s="26"/>
      <c r="AB81" s="26">
        <v>0</v>
      </c>
      <c r="AC81" s="26"/>
      <c r="AD81" s="26"/>
      <c r="AE81" s="26"/>
      <c r="AF81" s="179">
        <v>24260</v>
      </c>
      <c r="AG81" s="83" t="s">
        <v>748</v>
      </c>
      <c r="AH81" s="45" t="s">
        <v>79</v>
      </c>
      <c r="AI81" s="26"/>
      <c r="AJ81" s="47"/>
      <c r="AK81" s="83"/>
      <c r="AL81" s="83"/>
      <c r="AM81" s="26"/>
      <c r="AN81" s="83"/>
      <c r="AO81" s="83"/>
      <c r="AP81" s="26"/>
      <c r="AQ81" s="83"/>
      <c r="AR81" s="83"/>
      <c r="AS81" s="26"/>
      <c r="AT81" s="83"/>
      <c r="AU81" s="83"/>
      <c r="AV81" s="26"/>
      <c r="AW81" s="26"/>
      <c r="AX81" s="26"/>
      <c r="AY81" s="138" t="s">
        <v>270</v>
      </c>
      <c r="AZ81" s="180">
        <v>379</v>
      </c>
      <c r="BA81" s="139">
        <v>16</v>
      </c>
      <c r="BB81" s="130">
        <v>6065</v>
      </c>
      <c r="BC81" s="82">
        <f t="shared" si="4"/>
        <v>9.8429669445093612E-2</v>
      </c>
      <c r="BD81" s="29"/>
    </row>
    <row r="82" spans="1:56" s="27" customFormat="1" ht="15" customHeight="1" x14ac:dyDescent="0.25">
      <c r="A82" s="30"/>
      <c r="B82" s="26" t="s">
        <v>66</v>
      </c>
      <c r="C82" s="26"/>
      <c r="D82" s="26" t="s">
        <v>380</v>
      </c>
      <c r="E82" s="44"/>
      <c r="F82" s="45"/>
      <c r="G82" s="139">
        <v>2800</v>
      </c>
      <c r="H82" s="139">
        <v>2899</v>
      </c>
      <c r="I82" s="138" t="s">
        <v>271</v>
      </c>
      <c r="J82" s="138" t="s">
        <v>272</v>
      </c>
      <c r="K82" s="138" t="s">
        <v>78</v>
      </c>
      <c r="L82" s="139">
        <v>36</v>
      </c>
      <c r="M82" s="137">
        <v>9</v>
      </c>
      <c r="N82" s="137" t="s">
        <v>69</v>
      </c>
      <c r="O82" s="26"/>
      <c r="P82" s="26"/>
      <c r="Q82" s="26"/>
      <c r="R82" s="26"/>
      <c r="S82" s="26"/>
      <c r="T82" s="26"/>
      <c r="U82" s="26"/>
      <c r="V82" s="26"/>
      <c r="W82" s="26"/>
      <c r="X82" s="26"/>
      <c r="Y82" s="26"/>
      <c r="Z82" s="26"/>
      <c r="AA82" s="26"/>
      <c r="AB82" s="26">
        <v>0</v>
      </c>
      <c r="AC82" s="26"/>
      <c r="AD82" s="26"/>
      <c r="AE82" s="26"/>
      <c r="AF82" s="179">
        <v>14496</v>
      </c>
      <c r="AG82" s="83" t="s">
        <v>748</v>
      </c>
      <c r="AH82" s="45" t="s">
        <v>79</v>
      </c>
      <c r="AI82" s="26"/>
      <c r="AJ82" s="47"/>
      <c r="AK82" s="83"/>
      <c r="AL82" s="83"/>
      <c r="AM82" s="26"/>
      <c r="AN82" s="83"/>
      <c r="AO82" s="83"/>
      <c r="AP82" s="26"/>
      <c r="AQ82" s="83"/>
      <c r="AR82" s="83"/>
      <c r="AS82" s="26"/>
      <c r="AT82" s="83"/>
      <c r="AU82" s="83"/>
      <c r="AV82" s="26"/>
      <c r="AW82" s="26"/>
      <c r="AX82" s="26"/>
      <c r="AY82" s="138" t="s">
        <v>46</v>
      </c>
      <c r="AZ82" s="180">
        <v>226</v>
      </c>
      <c r="BA82" s="139">
        <v>16</v>
      </c>
      <c r="BB82" s="130">
        <v>3624</v>
      </c>
      <c r="BC82" s="82">
        <f t="shared" si="4"/>
        <v>5.8814364726961131E-2</v>
      </c>
      <c r="BD82" s="29"/>
    </row>
    <row r="83" spans="1:56" s="27" customFormat="1" ht="15" customHeight="1" x14ac:dyDescent="0.25">
      <c r="A83" s="30"/>
      <c r="B83" s="27" t="s">
        <v>66</v>
      </c>
      <c r="E83" s="31"/>
      <c r="F83" s="32"/>
      <c r="G83" s="27">
        <v>200</v>
      </c>
      <c r="H83" s="27">
        <v>399</v>
      </c>
      <c r="I83" s="35" t="s">
        <v>541</v>
      </c>
      <c r="J83" s="35" t="s">
        <v>78</v>
      </c>
      <c r="K83" s="35" t="s">
        <v>78</v>
      </c>
      <c r="L83" s="132">
        <v>55.985641987944959</v>
      </c>
      <c r="M83" s="27">
        <v>9</v>
      </c>
      <c r="N83" s="27" t="s">
        <v>69</v>
      </c>
      <c r="AB83" s="33"/>
      <c r="AF83" s="36">
        <v>54516.6</v>
      </c>
      <c r="AG83" s="36"/>
      <c r="AH83" s="32"/>
      <c r="AJ83" s="33"/>
      <c r="AK83" s="36"/>
      <c r="AL83" s="36"/>
      <c r="AN83" s="36"/>
      <c r="AO83" s="36"/>
      <c r="AQ83" s="36"/>
      <c r="AR83" s="36"/>
      <c r="AT83" s="36"/>
      <c r="AU83" s="36"/>
      <c r="AY83" s="86"/>
      <c r="AZ83" s="38">
        <v>1506.6617812408799</v>
      </c>
      <c r="BA83" s="38">
        <v>23.344323482495518</v>
      </c>
      <c r="BB83" s="38">
        <v>35172</v>
      </c>
      <c r="BC83" s="82">
        <f t="shared" si="4"/>
        <v>0.57081093713484465</v>
      </c>
      <c r="BD83" s="29"/>
    </row>
    <row r="84" spans="1:56" s="27" customFormat="1" ht="15" customHeight="1" x14ac:dyDescent="0.25">
      <c r="A84" s="30"/>
      <c r="B84" s="166" t="s">
        <v>66</v>
      </c>
      <c r="C84" s="166"/>
      <c r="D84" s="166"/>
      <c r="E84" s="167"/>
      <c r="F84" s="168"/>
      <c r="G84" s="166">
        <v>200</v>
      </c>
      <c r="H84" s="166">
        <v>299</v>
      </c>
      <c r="I84" s="169" t="s">
        <v>542</v>
      </c>
      <c r="J84" s="169" t="s">
        <v>78</v>
      </c>
      <c r="K84" s="169" t="s">
        <v>543</v>
      </c>
      <c r="L84" s="170">
        <v>42.577676734870629</v>
      </c>
      <c r="M84" s="166">
        <v>9</v>
      </c>
      <c r="N84" s="166" t="s">
        <v>69</v>
      </c>
      <c r="O84" s="166"/>
      <c r="P84" s="166"/>
      <c r="Q84" s="171"/>
      <c r="R84" s="171"/>
      <c r="S84" s="16"/>
      <c r="T84" s="171"/>
      <c r="U84" s="166"/>
      <c r="V84" s="171"/>
      <c r="W84" s="172"/>
      <c r="X84" s="172"/>
      <c r="Y84" s="172"/>
      <c r="Z84" s="172"/>
      <c r="AA84" s="172"/>
      <c r="AB84" s="166"/>
      <c r="AC84" s="172"/>
      <c r="AD84" s="172"/>
      <c r="AE84" s="166"/>
      <c r="AF84" s="172">
        <v>57269.4</v>
      </c>
      <c r="AG84" s="172"/>
      <c r="AH84" s="168"/>
      <c r="AI84" s="166"/>
      <c r="AJ84" s="171"/>
      <c r="AK84" s="172"/>
      <c r="AL84" s="172"/>
      <c r="AM84" s="166"/>
      <c r="AN84" s="172"/>
      <c r="AO84" s="172"/>
      <c r="AP84" s="166"/>
      <c r="AQ84" s="36"/>
      <c r="AR84" s="36"/>
      <c r="AT84" s="36"/>
      <c r="AU84" s="36"/>
      <c r="AY84" s="86"/>
      <c r="AZ84" s="27">
        <v>1830.1721860798129</v>
      </c>
      <c r="BA84" s="27">
        <v>20.18826440540645</v>
      </c>
      <c r="BB84" s="38">
        <v>36948</v>
      </c>
      <c r="BC84" s="82">
        <f t="shared" si="4"/>
        <v>0.59963387084209707</v>
      </c>
      <c r="BD84" s="29"/>
    </row>
    <row r="85" spans="1:56" s="27" customFormat="1" ht="15" customHeight="1" x14ac:dyDescent="0.25">
      <c r="A85" s="30"/>
      <c r="B85" s="27" t="s">
        <v>66</v>
      </c>
      <c r="D85" s="184" t="s">
        <v>424</v>
      </c>
      <c r="E85" s="31"/>
      <c r="F85" s="32"/>
      <c r="G85" s="121">
        <v>100</v>
      </c>
      <c r="H85" s="121">
        <v>299</v>
      </c>
      <c r="I85" s="155" t="s">
        <v>273</v>
      </c>
      <c r="J85" s="128" t="s">
        <v>187</v>
      </c>
      <c r="K85" s="128" t="s">
        <v>274</v>
      </c>
      <c r="L85" s="121">
        <v>22.525004377955121</v>
      </c>
      <c r="M85" s="126">
        <v>9</v>
      </c>
      <c r="N85" s="126" t="s">
        <v>69</v>
      </c>
      <c r="AB85" s="27">
        <v>11</v>
      </c>
      <c r="AE85" s="36"/>
      <c r="AF85" s="127">
        <v>61958.15</v>
      </c>
      <c r="AG85" s="36"/>
      <c r="AH85" s="32"/>
      <c r="AJ85" s="33"/>
      <c r="AK85" s="36"/>
      <c r="AL85" s="36"/>
      <c r="AN85" s="36"/>
      <c r="AO85" s="36"/>
      <c r="AQ85" s="36"/>
      <c r="AR85" s="36"/>
      <c r="AT85" s="36"/>
      <c r="AU85" s="36"/>
      <c r="AY85" s="128" t="s">
        <v>275</v>
      </c>
      <c r="AZ85" s="129">
        <v>1375.137708639741</v>
      </c>
      <c r="BA85" s="121">
        <v>29.068361480349846</v>
      </c>
      <c r="BB85" s="130">
        <v>39973</v>
      </c>
      <c r="BC85" s="82">
        <f t="shared" si="4"/>
        <v>0.64872698709459642</v>
      </c>
      <c r="BD85" s="29"/>
    </row>
    <row r="86" spans="1:56" s="27" customFormat="1" ht="15" customHeight="1" x14ac:dyDescent="0.25">
      <c r="A86" s="30"/>
      <c r="B86" s="27" t="s">
        <v>66</v>
      </c>
      <c r="D86" s="184" t="s">
        <v>424</v>
      </c>
      <c r="E86" s="31"/>
      <c r="F86" s="32"/>
      <c r="G86" s="121">
        <v>200</v>
      </c>
      <c r="H86" s="121">
        <v>299</v>
      </c>
      <c r="I86" s="155" t="s">
        <v>276</v>
      </c>
      <c r="J86" s="128" t="s">
        <v>277</v>
      </c>
      <c r="K86" s="128" t="s">
        <v>97</v>
      </c>
      <c r="L86" s="121">
        <v>46.599252794722865</v>
      </c>
      <c r="M86" s="126">
        <v>9</v>
      </c>
      <c r="N86" s="126" t="s">
        <v>69</v>
      </c>
      <c r="AB86" s="27">
        <v>6</v>
      </c>
      <c r="AE86" s="36"/>
      <c r="AF86" s="127">
        <v>53104.55</v>
      </c>
      <c r="AG86" s="36"/>
      <c r="AH86" s="32"/>
      <c r="AJ86" s="33"/>
      <c r="AK86" s="36"/>
      <c r="AL86" s="36"/>
      <c r="AN86" s="36"/>
      <c r="AO86" s="36"/>
      <c r="AQ86" s="36"/>
      <c r="AR86" s="36"/>
      <c r="AT86" s="36"/>
      <c r="AU86" s="36"/>
      <c r="AY86" s="128" t="s">
        <v>278</v>
      </c>
      <c r="AZ86" s="129">
        <v>1285.438112815983</v>
      </c>
      <c r="BA86" s="121">
        <v>26.653169575737198</v>
      </c>
      <c r="BB86" s="130">
        <v>34261</v>
      </c>
      <c r="BC86" s="82">
        <f t="shared" si="4"/>
        <v>0.55602620030640593</v>
      </c>
      <c r="BD86" s="29"/>
    </row>
    <row r="87" spans="1:56" s="27" customFormat="1" ht="15" customHeight="1" x14ac:dyDescent="0.25">
      <c r="A87" s="30"/>
      <c r="B87" s="27" t="s">
        <v>66</v>
      </c>
      <c r="D87" s="184" t="s">
        <v>424</v>
      </c>
      <c r="E87" s="31"/>
      <c r="F87" s="32"/>
      <c r="G87" s="121">
        <v>100</v>
      </c>
      <c r="H87" s="121">
        <v>199</v>
      </c>
      <c r="I87" s="155" t="s">
        <v>279</v>
      </c>
      <c r="J87" s="128" t="s">
        <v>187</v>
      </c>
      <c r="K87" s="128" t="s">
        <v>280</v>
      </c>
      <c r="L87" s="121">
        <v>47.665876123765926</v>
      </c>
      <c r="M87" s="126">
        <v>9</v>
      </c>
      <c r="N87" s="126" t="s">
        <v>69</v>
      </c>
      <c r="AB87" s="33">
        <v>8</v>
      </c>
      <c r="AF87" s="127">
        <v>56206.1</v>
      </c>
      <c r="AG87" s="36"/>
      <c r="AH87" s="32"/>
      <c r="AJ87" s="33"/>
      <c r="AK87" s="36"/>
      <c r="AL87" s="36"/>
      <c r="AN87" s="36"/>
      <c r="AO87" s="36"/>
      <c r="AQ87" s="36"/>
      <c r="AR87" s="36"/>
      <c r="AT87" s="36"/>
      <c r="AU87" s="36"/>
      <c r="AY87" s="128" t="s">
        <v>281</v>
      </c>
      <c r="AZ87" s="129">
        <v>1893.1414183809352</v>
      </c>
      <c r="BA87" s="121">
        <v>19.154406346997693</v>
      </c>
      <c r="BB87" s="130">
        <v>36262</v>
      </c>
      <c r="BC87" s="82">
        <f t="shared" si="4"/>
        <v>0.58850068811508405</v>
      </c>
      <c r="BD87" s="29"/>
    </row>
    <row r="88" spans="1:56" s="27" customFormat="1" ht="15" customHeight="1" x14ac:dyDescent="0.25">
      <c r="A88" s="30"/>
      <c r="B88" s="27" t="s">
        <v>66</v>
      </c>
      <c r="E88" s="31"/>
      <c r="F88" s="32"/>
      <c r="G88" s="27">
        <v>200</v>
      </c>
      <c r="H88" s="27">
        <v>399</v>
      </c>
      <c r="I88" s="35" t="s">
        <v>544</v>
      </c>
      <c r="J88" s="35" t="s">
        <v>78</v>
      </c>
      <c r="K88" s="35" t="s">
        <v>78</v>
      </c>
      <c r="L88" s="132">
        <v>55.312678917720937</v>
      </c>
      <c r="M88" s="27">
        <v>9</v>
      </c>
      <c r="N88" s="27" t="s">
        <v>69</v>
      </c>
      <c r="AF88" s="36">
        <v>100709.7</v>
      </c>
      <c r="AG88" s="36"/>
      <c r="AH88" s="32"/>
      <c r="AJ88" s="33"/>
      <c r="AK88" s="36"/>
      <c r="AL88" s="36"/>
      <c r="AN88" s="36"/>
      <c r="AO88" s="36"/>
      <c r="AQ88" s="36"/>
      <c r="AR88" s="36"/>
      <c r="AT88" s="36"/>
      <c r="AU88" s="36"/>
      <c r="AY88" s="86"/>
      <c r="AZ88" s="27">
        <v>1046.895871513394</v>
      </c>
      <c r="BA88" s="27">
        <v>62.063479060313327</v>
      </c>
      <c r="BB88" s="38">
        <v>64974</v>
      </c>
      <c r="BC88" s="82">
        <f t="shared" si="4"/>
        <v>1.0544714497156658</v>
      </c>
      <c r="BD88" s="29"/>
    </row>
    <row r="89" spans="1:56" s="27" customFormat="1" ht="15" customHeight="1" x14ac:dyDescent="0.25">
      <c r="A89" s="30"/>
      <c r="B89" s="27" t="s">
        <v>66</v>
      </c>
      <c r="E89" s="31"/>
      <c r="F89" s="32"/>
      <c r="G89" s="27">
        <v>3500</v>
      </c>
      <c r="H89" s="27">
        <v>3599</v>
      </c>
      <c r="I89" s="35" t="s">
        <v>545</v>
      </c>
      <c r="J89" s="35" t="s">
        <v>546</v>
      </c>
      <c r="K89" s="35" t="s">
        <v>78</v>
      </c>
      <c r="L89" s="132">
        <v>44</v>
      </c>
      <c r="M89" s="27">
        <v>9</v>
      </c>
      <c r="N89" s="27" t="s">
        <v>69</v>
      </c>
      <c r="AB89" s="33"/>
      <c r="AF89" s="36">
        <v>23628.2</v>
      </c>
      <c r="AG89" s="36"/>
      <c r="AH89" s="32"/>
      <c r="AJ89" s="33"/>
      <c r="AK89" s="36"/>
      <c r="AL89" s="36"/>
      <c r="AN89" s="36"/>
      <c r="AO89" s="36"/>
      <c r="AQ89" s="36"/>
      <c r="AR89" s="36"/>
      <c r="AT89" s="36"/>
      <c r="AU89" s="36"/>
      <c r="AY89" s="86"/>
      <c r="AZ89" s="38">
        <v>693</v>
      </c>
      <c r="BA89" s="38">
        <v>22</v>
      </c>
      <c r="BB89" s="38">
        <v>15244</v>
      </c>
      <c r="BC89" s="82">
        <f t="shared" si="4"/>
        <v>0.24739684765391706</v>
      </c>
      <c r="BD89" s="29"/>
    </row>
    <row r="90" spans="1:56" s="27" customFormat="1" ht="15" customHeight="1" x14ac:dyDescent="0.25">
      <c r="A90" s="30"/>
      <c r="B90" s="27" t="s">
        <v>66</v>
      </c>
      <c r="E90" s="31"/>
      <c r="F90" s="32"/>
      <c r="G90" s="27">
        <v>200</v>
      </c>
      <c r="H90" s="27">
        <v>299</v>
      </c>
      <c r="I90" s="35" t="s">
        <v>546</v>
      </c>
      <c r="J90" s="35" t="s">
        <v>78</v>
      </c>
      <c r="K90" s="35" t="s">
        <v>547</v>
      </c>
      <c r="L90" s="132">
        <v>46.451543312313312</v>
      </c>
      <c r="M90" s="27">
        <v>9</v>
      </c>
      <c r="N90" s="27" t="s">
        <v>69</v>
      </c>
      <c r="AF90" s="36">
        <v>28020.9</v>
      </c>
      <c r="AG90" s="36"/>
      <c r="AH90" s="32"/>
      <c r="AJ90" s="33"/>
      <c r="AK90" s="36"/>
      <c r="AL90" s="36"/>
      <c r="AN90" s="36"/>
      <c r="AO90" s="36"/>
      <c r="AQ90" s="36"/>
      <c r="AR90" s="36"/>
      <c r="AT90" s="36"/>
      <c r="AU90" s="36"/>
      <c r="AY90" s="86"/>
      <c r="AZ90" s="27">
        <v>821.72234510515295</v>
      </c>
      <c r="BA90" s="27">
        <v>22.00013192739285</v>
      </c>
      <c r="BB90" s="38">
        <v>18078</v>
      </c>
      <c r="BC90" s="82">
        <f t="shared" si="4"/>
        <v>0.29339020020253953</v>
      </c>
      <c r="BD90" s="29"/>
    </row>
    <row r="91" spans="1:56" s="27" customFormat="1" ht="15" customHeight="1" x14ac:dyDescent="0.25">
      <c r="A91" s="30"/>
      <c r="B91" s="27" t="s">
        <v>66</v>
      </c>
      <c r="E91" s="31"/>
      <c r="F91" s="42"/>
      <c r="G91" s="27">
        <v>3500</v>
      </c>
      <c r="H91" s="27">
        <v>3599</v>
      </c>
      <c r="I91" s="35" t="s">
        <v>548</v>
      </c>
      <c r="J91" s="35" t="s">
        <v>542</v>
      </c>
      <c r="K91" s="35" t="s">
        <v>542</v>
      </c>
      <c r="L91" s="132">
        <v>30</v>
      </c>
      <c r="M91" s="27">
        <v>9</v>
      </c>
      <c r="N91" s="27" t="s">
        <v>69</v>
      </c>
      <c r="AB91" s="53"/>
      <c r="AF91" s="36">
        <v>46517.05</v>
      </c>
      <c r="AG91" s="36"/>
      <c r="AH91" s="42"/>
      <c r="AJ91" s="33"/>
      <c r="AK91" s="36"/>
      <c r="AL91" s="36"/>
      <c r="AN91" s="36"/>
      <c r="AO91" s="36"/>
      <c r="AQ91" s="36"/>
      <c r="AR91" s="36"/>
      <c r="AT91" s="36"/>
      <c r="AU91" s="36"/>
      <c r="AY91" s="79"/>
      <c r="AZ91" s="38">
        <v>1429</v>
      </c>
      <c r="BA91" s="33">
        <v>21</v>
      </c>
      <c r="BB91" s="38">
        <v>30011</v>
      </c>
      <c r="BC91" s="82">
        <f t="shared" si="4"/>
        <v>0.48705240061281191</v>
      </c>
      <c r="BD91" s="29"/>
    </row>
    <row r="92" spans="1:56" s="27" customFormat="1" ht="15" customHeight="1" x14ac:dyDescent="0.25">
      <c r="A92" s="30"/>
      <c r="B92" s="27" t="s">
        <v>66</v>
      </c>
      <c r="D92" s="27" t="s">
        <v>749</v>
      </c>
      <c r="F92" s="32"/>
      <c r="G92" s="32">
        <v>1800</v>
      </c>
      <c r="H92" s="32">
        <v>2199</v>
      </c>
      <c r="I92" s="35" t="s">
        <v>393</v>
      </c>
      <c r="J92" s="35" t="s">
        <v>173</v>
      </c>
      <c r="K92" s="35" t="s">
        <v>103</v>
      </c>
      <c r="L92" s="121">
        <v>65.182899455610311</v>
      </c>
      <c r="M92" s="27">
        <v>10</v>
      </c>
      <c r="N92" s="27" t="s">
        <v>71</v>
      </c>
      <c r="AF92" s="36">
        <v>274355.58149999997</v>
      </c>
      <c r="AG92" s="36"/>
      <c r="AH92" s="32"/>
      <c r="AJ92" s="33"/>
      <c r="AK92" s="36"/>
      <c r="AL92" s="36"/>
      <c r="AN92" s="36"/>
      <c r="AO92" s="36"/>
      <c r="AQ92" s="36"/>
      <c r="AR92" s="36"/>
      <c r="AT92" s="36"/>
      <c r="AU92" s="36"/>
      <c r="AY92" s="79"/>
      <c r="AZ92" s="27">
        <v>5038.67</v>
      </c>
      <c r="BA92" s="27">
        <v>33</v>
      </c>
      <c r="BB92" s="38">
        <v>166276.10999999999</v>
      </c>
      <c r="BC92" s="82">
        <f t="shared" si="4"/>
        <v>2.6985164952870608</v>
      </c>
      <c r="BD92" s="29"/>
    </row>
    <row r="93" spans="1:56" s="27" customFormat="1" ht="15" customHeight="1" x14ac:dyDescent="0.25">
      <c r="A93" s="30"/>
      <c r="B93" s="26" t="s">
        <v>66</v>
      </c>
      <c r="C93" s="26"/>
      <c r="D93" s="26" t="s">
        <v>750</v>
      </c>
      <c r="E93" s="44"/>
      <c r="F93" s="55"/>
      <c r="G93" s="142">
        <v>1100</v>
      </c>
      <c r="H93" s="142">
        <v>1299</v>
      </c>
      <c r="I93" s="140" t="s">
        <v>110</v>
      </c>
      <c r="J93" s="140" t="s">
        <v>108</v>
      </c>
      <c r="K93" s="140" t="s">
        <v>111</v>
      </c>
      <c r="L93" s="141">
        <v>44.000469343345991</v>
      </c>
      <c r="M93" s="142">
        <v>10</v>
      </c>
      <c r="N93" s="142" t="s">
        <v>69</v>
      </c>
      <c r="O93" s="26"/>
      <c r="P93" s="26"/>
      <c r="Q93" s="26"/>
      <c r="R93" s="26"/>
      <c r="S93" s="26"/>
      <c r="T93" s="26"/>
      <c r="U93" s="26"/>
      <c r="V93" s="26"/>
      <c r="W93" s="26"/>
      <c r="X93" s="26"/>
      <c r="Y93" s="26"/>
      <c r="Z93" s="26"/>
      <c r="AA93" s="26"/>
      <c r="AB93" s="185">
        <v>6</v>
      </c>
      <c r="AC93" s="26"/>
      <c r="AD93" s="26"/>
      <c r="AE93" s="26"/>
      <c r="AF93" s="179">
        <v>36327.35</v>
      </c>
      <c r="AG93" s="83" t="s">
        <v>751</v>
      </c>
      <c r="AH93" s="45" t="s">
        <v>739</v>
      </c>
      <c r="AI93" s="26"/>
      <c r="AJ93" s="47"/>
      <c r="AK93" s="83"/>
      <c r="AL93" s="83"/>
      <c r="AM93" s="26"/>
      <c r="AN93" s="83"/>
      <c r="AO93" s="83"/>
      <c r="AP93" s="26"/>
      <c r="AQ93" s="83"/>
      <c r="AR93" s="83"/>
      <c r="AS93" s="26"/>
      <c r="AT93" s="83"/>
      <c r="AU93" s="83"/>
      <c r="AV93" s="26"/>
      <c r="AW93" s="26"/>
      <c r="AX93" s="26"/>
      <c r="AY93" s="138" t="s">
        <v>282</v>
      </c>
      <c r="AZ93" s="182">
        <v>781.24832907829091</v>
      </c>
      <c r="BA93" s="141">
        <v>29.99942416216204</v>
      </c>
      <c r="BB93" s="182">
        <v>23437</v>
      </c>
      <c r="BC93" s="82">
        <f t="shared" si="4"/>
        <v>0.38036210433382672</v>
      </c>
      <c r="BD93" s="29"/>
    </row>
    <row r="94" spans="1:56" s="27" customFormat="1" ht="15" customHeight="1" x14ac:dyDescent="0.25">
      <c r="A94" s="30"/>
      <c r="B94" s="26" t="s">
        <v>66</v>
      </c>
      <c r="C94" s="26"/>
      <c r="D94" s="26" t="s">
        <v>750</v>
      </c>
      <c r="E94" s="44"/>
      <c r="F94" s="45"/>
      <c r="G94" s="142">
        <v>900</v>
      </c>
      <c r="H94" s="142">
        <v>1199</v>
      </c>
      <c r="I94" s="140" t="s">
        <v>108</v>
      </c>
      <c r="J94" s="140" t="s">
        <v>107</v>
      </c>
      <c r="K94" s="140" t="s">
        <v>109</v>
      </c>
      <c r="L94" s="141">
        <v>32.77584602860798</v>
      </c>
      <c r="M94" s="142">
        <v>10</v>
      </c>
      <c r="N94" s="142" t="s">
        <v>69</v>
      </c>
      <c r="O94" s="26"/>
      <c r="P94" s="26"/>
      <c r="Q94" s="47"/>
      <c r="R94" s="47"/>
      <c r="S94" s="178"/>
      <c r="T94" s="47"/>
      <c r="U94" s="26"/>
      <c r="V94" s="47"/>
      <c r="W94" s="83"/>
      <c r="X94" s="83"/>
      <c r="Y94" s="83"/>
      <c r="Z94" s="83"/>
      <c r="AA94" s="83"/>
      <c r="AB94" s="26">
        <v>15</v>
      </c>
      <c r="AC94" s="83"/>
      <c r="AD94" s="83"/>
      <c r="AE94" s="26"/>
      <c r="AF94" s="179">
        <v>106627.6</v>
      </c>
      <c r="AG94" s="83" t="s">
        <v>751</v>
      </c>
      <c r="AH94" s="45" t="s">
        <v>739</v>
      </c>
      <c r="AI94" s="26"/>
      <c r="AJ94" s="47"/>
      <c r="AK94" s="83"/>
      <c r="AL94" s="83"/>
      <c r="AM94" s="26"/>
      <c r="AN94" s="83"/>
      <c r="AO94" s="83"/>
      <c r="AP94" s="26"/>
      <c r="AQ94" s="26"/>
      <c r="AR94" s="26"/>
      <c r="AS94" s="26"/>
      <c r="AT94" s="26"/>
      <c r="AU94" s="26"/>
      <c r="AV94" s="26"/>
      <c r="AW94" s="26"/>
      <c r="AX94" s="26"/>
      <c r="AY94" s="138" t="s">
        <v>282</v>
      </c>
      <c r="AZ94" s="182">
        <v>2456.8468124414512</v>
      </c>
      <c r="BA94" s="141">
        <v>28.000117732875285</v>
      </c>
      <c r="BB94" s="182">
        <v>68792</v>
      </c>
      <c r="BC94" s="82">
        <f t="shared" si="4"/>
        <v>1.1164342655345227</v>
      </c>
      <c r="BD94" s="29"/>
    </row>
    <row r="95" spans="1:56" s="27" customFormat="1" ht="15" customHeight="1" x14ac:dyDescent="0.25">
      <c r="A95" s="30"/>
      <c r="B95" s="27" t="s">
        <v>66</v>
      </c>
      <c r="E95" s="31"/>
      <c r="F95" s="32"/>
      <c r="G95" s="27">
        <v>1000</v>
      </c>
      <c r="H95" s="27">
        <v>1099</v>
      </c>
      <c r="I95" s="35" t="s">
        <v>549</v>
      </c>
      <c r="J95" s="35" t="s">
        <v>78</v>
      </c>
      <c r="K95" s="35" t="s">
        <v>80</v>
      </c>
      <c r="L95" s="132">
        <v>43</v>
      </c>
      <c r="M95" s="27">
        <v>10</v>
      </c>
      <c r="N95" s="27" t="s">
        <v>69</v>
      </c>
      <c r="AB95" s="33"/>
      <c r="AF95" s="36">
        <v>92589</v>
      </c>
      <c r="AG95" s="36"/>
      <c r="AH95" s="32"/>
      <c r="AJ95" s="33"/>
      <c r="AK95" s="36"/>
      <c r="AL95" s="36"/>
      <c r="AN95" s="36"/>
      <c r="AO95" s="36"/>
      <c r="AQ95" s="36"/>
      <c r="AR95" s="36"/>
      <c r="AT95" s="36"/>
      <c r="AU95" s="36"/>
      <c r="AY95" s="86"/>
      <c r="AZ95" s="38">
        <v>1102</v>
      </c>
      <c r="BA95" s="38">
        <v>24</v>
      </c>
      <c r="BB95" s="38">
        <v>26454</v>
      </c>
      <c r="BC95" s="82">
        <f t="shared" si="4"/>
        <v>0.42932538755160865</v>
      </c>
      <c r="BD95" s="29"/>
    </row>
    <row r="96" spans="1:56" s="27" customFormat="1" ht="15" customHeight="1" x14ac:dyDescent="0.25">
      <c r="A96" s="30"/>
      <c r="B96" s="27" t="s">
        <v>66</v>
      </c>
      <c r="E96" s="31"/>
      <c r="F96" s="32"/>
      <c r="G96" s="27">
        <v>1000</v>
      </c>
      <c r="H96" s="27">
        <v>1099</v>
      </c>
      <c r="I96" s="35" t="s">
        <v>550</v>
      </c>
      <c r="J96" s="35" t="s">
        <v>78</v>
      </c>
      <c r="K96" s="35" t="s">
        <v>80</v>
      </c>
      <c r="L96" s="132">
        <v>47</v>
      </c>
      <c r="M96" s="27">
        <v>10</v>
      </c>
      <c r="N96" s="27" t="s">
        <v>69</v>
      </c>
      <c r="AB96" s="33"/>
      <c r="AF96" s="36">
        <v>35391.15</v>
      </c>
      <c r="AG96" s="36"/>
      <c r="AH96" s="32"/>
      <c r="AJ96" s="33"/>
      <c r="AK96" s="36"/>
      <c r="AL96" s="36"/>
      <c r="AN96" s="36"/>
      <c r="AO96" s="36"/>
      <c r="AQ96" s="36"/>
      <c r="AR96" s="36"/>
      <c r="AT96" s="36"/>
      <c r="AU96" s="36"/>
      <c r="AY96" s="86"/>
      <c r="AZ96" s="38">
        <v>951</v>
      </c>
      <c r="BA96" s="38">
        <v>24</v>
      </c>
      <c r="BB96" s="38">
        <v>22833</v>
      </c>
      <c r="BC96" s="82">
        <f t="shared" si="4"/>
        <v>0.37055971021266654</v>
      </c>
      <c r="BD96" s="29"/>
    </row>
    <row r="97" spans="1:56" s="27" customFormat="1" ht="15" customHeight="1" x14ac:dyDescent="0.25">
      <c r="A97" s="30"/>
      <c r="B97" s="27" t="s">
        <v>66</v>
      </c>
      <c r="E97" s="31"/>
      <c r="F97" s="42"/>
      <c r="G97" s="27">
        <v>3100</v>
      </c>
      <c r="H97" s="27">
        <v>3199</v>
      </c>
      <c r="I97" s="35" t="s">
        <v>551</v>
      </c>
      <c r="J97" s="35" t="s">
        <v>78</v>
      </c>
      <c r="K97" s="35" t="s">
        <v>552</v>
      </c>
      <c r="L97" s="132">
        <v>0</v>
      </c>
      <c r="M97" s="27">
        <v>10</v>
      </c>
      <c r="N97" s="27" t="s">
        <v>69</v>
      </c>
      <c r="AB97" s="53"/>
      <c r="AF97" s="36">
        <v>35031.5</v>
      </c>
      <c r="AG97" s="36"/>
      <c r="AH97" s="42"/>
      <c r="AJ97" s="33"/>
      <c r="AK97" s="36"/>
      <c r="AL97" s="36"/>
      <c r="AN97" s="36"/>
      <c r="AO97" s="36"/>
      <c r="AQ97" s="36"/>
      <c r="AR97" s="36"/>
      <c r="AT97" s="36"/>
      <c r="AU97" s="36"/>
      <c r="AY97" s="79"/>
      <c r="AZ97" s="38">
        <v>417</v>
      </c>
      <c r="BA97" s="33">
        <v>24</v>
      </c>
      <c r="BB97" s="38">
        <v>10009</v>
      </c>
      <c r="BC97" s="82">
        <f t="shared" si="4"/>
        <v>0.16243735556074887</v>
      </c>
      <c r="BD97" s="29"/>
    </row>
    <row r="98" spans="1:56" s="27" customFormat="1" ht="15" customHeight="1" x14ac:dyDescent="0.25">
      <c r="A98" s="30"/>
      <c r="B98" s="60"/>
      <c r="C98" s="60"/>
      <c r="D98" s="60"/>
      <c r="E98" s="61">
        <v>42917</v>
      </c>
      <c r="F98" s="62"/>
      <c r="G98" s="99"/>
      <c r="H98" s="99"/>
      <c r="I98" s="68" t="s">
        <v>113</v>
      </c>
      <c r="J98" s="68" t="s">
        <v>103</v>
      </c>
      <c r="K98" s="68" t="s">
        <v>114</v>
      </c>
      <c r="L98" s="63"/>
      <c r="M98" s="60">
        <v>10</v>
      </c>
      <c r="N98" s="60" t="s">
        <v>73</v>
      </c>
      <c r="O98" s="99"/>
      <c r="P98" s="99"/>
      <c r="Q98" s="99"/>
      <c r="R98" s="99"/>
      <c r="S98" s="99"/>
      <c r="T98" s="99"/>
      <c r="U98" s="99"/>
      <c r="V98" s="99"/>
      <c r="W98" s="99"/>
      <c r="X98" s="99"/>
      <c r="Y98" s="99"/>
      <c r="Z98" s="99"/>
      <c r="AA98" s="99"/>
      <c r="AB98" s="106">
        <v>25</v>
      </c>
      <c r="AC98" s="99"/>
      <c r="AD98" s="99"/>
      <c r="AE98" s="99"/>
      <c r="AF98" s="103">
        <v>511151</v>
      </c>
      <c r="AG98" s="103"/>
      <c r="AH98" s="54"/>
      <c r="AI98" s="99" t="s">
        <v>177</v>
      </c>
      <c r="AJ98" s="101"/>
      <c r="AK98" s="103"/>
      <c r="AL98" s="103"/>
      <c r="AM98" s="99"/>
      <c r="AN98" s="103"/>
      <c r="AO98" s="103"/>
      <c r="AP98" s="99"/>
      <c r="AQ98" s="103"/>
      <c r="AR98" s="103"/>
      <c r="AS98" s="99"/>
      <c r="AT98" s="103"/>
      <c r="AU98" s="103"/>
      <c r="AV98" s="99"/>
      <c r="AW98" s="99"/>
      <c r="AX98" s="99"/>
      <c r="AY98" s="111" t="s">
        <v>224</v>
      </c>
      <c r="AZ98" s="110">
        <v>3647</v>
      </c>
      <c r="BA98" s="101">
        <v>62</v>
      </c>
      <c r="BB98" s="81">
        <v>226114</v>
      </c>
      <c r="BC98" s="82">
        <f t="shared" si="4"/>
        <v>3.6696333515099582</v>
      </c>
      <c r="BD98" s="29"/>
    </row>
    <row r="99" spans="1:56" s="27" customFormat="1" ht="15" customHeight="1" x14ac:dyDescent="0.25">
      <c r="A99" s="30"/>
      <c r="B99" s="27" t="s">
        <v>66</v>
      </c>
      <c r="E99" s="31"/>
      <c r="F99" s="42"/>
      <c r="G99" s="27">
        <v>3461</v>
      </c>
      <c r="H99" s="27">
        <v>3781</v>
      </c>
      <c r="I99" s="35" t="s">
        <v>553</v>
      </c>
      <c r="J99" s="35" t="s">
        <v>554</v>
      </c>
      <c r="K99" s="35" t="s">
        <v>555</v>
      </c>
      <c r="L99" s="165">
        <v>57.923783815676906</v>
      </c>
      <c r="M99" s="27">
        <v>10</v>
      </c>
      <c r="N99" s="27" t="s">
        <v>69</v>
      </c>
      <c r="AB99" s="53"/>
      <c r="AF99" s="36">
        <v>105080.7</v>
      </c>
      <c r="AG99" s="36"/>
      <c r="AH99" s="42"/>
      <c r="AJ99" s="33"/>
      <c r="AK99" s="36"/>
      <c r="AL99" s="36"/>
      <c r="AN99" s="36"/>
      <c r="AO99" s="36"/>
      <c r="AQ99" s="36"/>
      <c r="AR99" s="36"/>
      <c r="AT99" s="36"/>
      <c r="AU99" s="36"/>
      <c r="AY99" s="79"/>
      <c r="AZ99" s="38">
        <v>3268.3937275599551</v>
      </c>
      <c r="BA99" s="33">
        <v>20.74229901628533</v>
      </c>
      <c r="BB99" s="38">
        <v>67794</v>
      </c>
      <c r="BC99" s="82">
        <f t="shared" si="4"/>
        <v>1.1002375944535328</v>
      </c>
      <c r="BD99" s="29"/>
    </row>
    <row r="100" spans="1:56" s="27" customFormat="1" ht="15" customHeight="1" x14ac:dyDescent="0.25">
      <c r="A100" s="30"/>
      <c r="B100" s="27" t="s">
        <v>66</v>
      </c>
      <c r="E100" s="31"/>
      <c r="F100" s="42"/>
      <c r="G100" s="27">
        <v>3150</v>
      </c>
      <c r="H100" s="27">
        <v>3199</v>
      </c>
      <c r="I100" s="35" t="s">
        <v>553</v>
      </c>
      <c r="J100" s="35" t="s">
        <v>556</v>
      </c>
      <c r="K100" s="35" t="s">
        <v>80</v>
      </c>
      <c r="L100" s="132">
        <v>21</v>
      </c>
      <c r="M100" s="27">
        <v>10</v>
      </c>
      <c r="N100" s="27" t="s">
        <v>69</v>
      </c>
      <c r="AB100" s="53"/>
      <c r="AF100" s="36">
        <v>8337.4500000000007</v>
      </c>
      <c r="AG100" s="36"/>
      <c r="AH100" s="42"/>
      <c r="AJ100" s="33"/>
      <c r="AK100" s="36"/>
      <c r="AL100" s="36"/>
      <c r="AN100" s="36"/>
      <c r="AO100" s="36"/>
      <c r="AQ100" s="36"/>
      <c r="AR100" s="36"/>
      <c r="AT100" s="36"/>
      <c r="AU100" s="36"/>
      <c r="AY100" s="79"/>
      <c r="AZ100" s="38">
        <v>224.14068752824301</v>
      </c>
      <c r="BA100" s="33">
        <v>24</v>
      </c>
      <c r="BB100" s="38">
        <v>5379</v>
      </c>
      <c r="BC100" s="82">
        <f t="shared" si="4"/>
        <v>8.7296486718080546E-2</v>
      </c>
      <c r="BD100" s="29"/>
    </row>
    <row r="101" spans="1:56" s="27" customFormat="1" ht="15" customHeight="1" x14ac:dyDescent="0.25">
      <c r="A101" s="30"/>
      <c r="B101" s="26" t="s">
        <v>66</v>
      </c>
      <c r="C101" s="26"/>
      <c r="D101" s="26" t="s">
        <v>750</v>
      </c>
      <c r="E101" s="44"/>
      <c r="F101" s="55"/>
      <c r="G101" s="142">
        <v>1200</v>
      </c>
      <c r="H101" s="142">
        <v>1299</v>
      </c>
      <c r="I101" s="140" t="s">
        <v>283</v>
      </c>
      <c r="J101" s="140" t="s">
        <v>112</v>
      </c>
      <c r="K101" s="140" t="s">
        <v>111</v>
      </c>
      <c r="L101" s="141">
        <v>39.337917125045841</v>
      </c>
      <c r="M101" s="142">
        <v>10</v>
      </c>
      <c r="N101" s="142" t="s">
        <v>69</v>
      </c>
      <c r="O101" s="26"/>
      <c r="P101" s="26"/>
      <c r="Q101" s="26"/>
      <c r="R101" s="26"/>
      <c r="S101" s="26"/>
      <c r="T101" s="26"/>
      <c r="U101" s="26"/>
      <c r="V101" s="26"/>
      <c r="W101" s="26"/>
      <c r="X101" s="26"/>
      <c r="Y101" s="26"/>
      <c r="Z101" s="26"/>
      <c r="AA101" s="26"/>
      <c r="AB101" s="185">
        <v>13</v>
      </c>
      <c r="AC101" s="26"/>
      <c r="AD101" s="26"/>
      <c r="AE101" s="26"/>
      <c r="AF101" s="179">
        <v>50722.200000000004</v>
      </c>
      <c r="AG101" s="83" t="s">
        <v>751</v>
      </c>
      <c r="AH101" s="45" t="s">
        <v>739</v>
      </c>
      <c r="AI101" s="26"/>
      <c r="AJ101" s="47"/>
      <c r="AK101" s="83"/>
      <c r="AL101" s="83"/>
      <c r="AM101" s="26"/>
      <c r="AN101" s="83"/>
      <c r="AO101" s="83"/>
      <c r="AP101" s="26"/>
      <c r="AQ101" s="83"/>
      <c r="AR101" s="83"/>
      <c r="AS101" s="26"/>
      <c r="AT101" s="83"/>
      <c r="AU101" s="83"/>
      <c r="AV101" s="26"/>
      <c r="AW101" s="26"/>
      <c r="AX101" s="26"/>
      <c r="AY101" s="138" t="s">
        <v>284</v>
      </c>
      <c r="AZ101" s="182">
        <v>1168.7506900000881</v>
      </c>
      <c r="BA101" s="141">
        <v>27.999127855058237</v>
      </c>
      <c r="BB101" s="182">
        <v>32724</v>
      </c>
      <c r="BC101" s="82">
        <f t="shared" si="4"/>
        <v>0.53108202851133446</v>
      </c>
      <c r="BD101" s="29"/>
    </row>
    <row r="102" spans="1:56" s="27" customFormat="1" ht="15" customHeight="1" x14ac:dyDescent="0.25">
      <c r="A102" s="30"/>
      <c r="B102" s="27" t="s">
        <v>66</v>
      </c>
      <c r="E102" s="31"/>
      <c r="F102" s="32"/>
      <c r="G102" s="27">
        <v>1000</v>
      </c>
      <c r="H102" s="27">
        <v>1099</v>
      </c>
      <c r="I102" s="35" t="s">
        <v>557</v>
      </c>
      <c r="J102" s="35" t="s">
        <v>78</v>
      </c>
      <c r="K102" s="35" t="s">
        <v>80</v>
      </c>
      <c r="L102" s="132">
        <v>37</v>
      </c>
      <c r="M102" s="27">
        <v>10</v>
      </c>
      <c r="N102" s="27" t="s">
        <v>69</v>
      </c>
      <c r="Q102" s="33"/>
      <c r="R102" s="33"/>
      <c r="S102" s="28"/>
      <c r="T102" s="33"/>
      <c r="V102" s="33"/>
      <c r="W102" s="36"/>
      <c r="X102" s="36"/>
      <c r="Y102" s="36"/>
      <c r="Z102" s="36"/>
      <c r="AA102" s="36"/>
      <c r="AC102" s="36"/>
      <c r="AD102" s="36"/>
      <c r="AF102" s="36">
        <v>66146.5</v>
      </c>
      <c r="AG102" s="36"/>
      <c r="AH102" s="32"/>
      <c r="AJ102" s="33"/>
      <c r="AK102" s="36"/>
      <c r="AL102" s="36"/>
      <c r="AN102" s="36"/>
      <c r="AO102" s="36"/>
      <c r="AQ102" s="36"/>
      <c r="AR102" s="36"/>
      <c r="AT102" s="36"/>
      <c r="AU102" s="36"/>
      <c r="AY102" s="86"/>
      <c r="AZ102" s="27">
        <v>756</v>
      </c>
      <c r="BA102" s="27">
        <v>25</v>
      </c>
      <c r="BB102" s="38">
        <v>18899</v>
      </c>
      <c r="BC102" s="82">
        <f t="shared" si="4"/>
        <v>0.30671431539040794</v>
      </c>
      <c r="BD102" s="29"/>
    </row>
    <row r="103" spans="1:56" s="27" customFormat="1" ht="15" customHeight="1" x14ac:dyDescent="0.25">
      <c r="A103" s="30"/>
      <c r="B103" s="27" t="s">
        <v>66</v>
      </c>
      <c r="E103" s="31"/>
      <c r="F103" s="42"/>
      <c r="G103" s="27">
        <v>1400</v>
      </c>
      <c r="H103" s="27">
        <v>1499</v>
      </c>
      <c r="I103" s="35" t="s">
        <v>558</v>
      </c>
      <c r="J103" s="35" t="s">
        <v>559</v>
      </c>
      <c r="K103" s="35" t="s">
        <v>552</v>
      </c>
      <c r="L103" s="132">
        <v>39</v>
      </c>
      <c r="M103" s="27">
        <v>10</v>
      </c>
      <c r="N103" s="27" t="s">
        <v>69</v>
      </c>
      <c r="AB103" s="53"/>
      <c r="AF103" s="36">
        <v>58907.75</v>
      </c>
      <c r="AG103" s="36"/>
      <c r="AH103" s="42"/>
      <c r="AJ103" s="33"/>
      <c r="AK103" s="36"/>
      <c r="AL103" s="36"/>
      <c r="AN103" s="36"/>
      <c r="AO103" s="36"/>
      <c r="AQ103" s="36"/>
      <c r="AR103" s="36"/>
      <c r="AT103" s="36"/>
      <c r="AU103" s="36"/>
      <c r="AY103" s="79"/>
      <c r="AZ103" s="38">
        <v>1727</v>
      </c>
      <c r="BA103" s="33">
        <v>22</v>
      </c>
      <c r="BB103" s="38">
        <v>38005</v>
      </c>
      <c r="BC103" s="82">
        <f t="shared" si="4"/>
        <v>0.61678806055412738</v>
      </c>
      <c r="BD103" s="29"/>
    </row>
    <row r="104" spans="1:56" s="27" customFormat="1" ht="15" customHeight="1" x14ac:dyDescent="0.25">
      <c r="A104" s="30"/>
      <c r="B104" s="27" t="s">
        <v>66</v>
      </c>
      <c r="E104" s="31"/>
      <c r="F104" s="42"/>
      <c r="G104" s="27">
        <v>3100</v>
      </c>
      <c r="H104" s="27">
        <v>3199</v>
      </c>
      <c r="I104" s="35" t="s">
        <v>556</v>
      </c>
      <c r="J104" s="35" t="s">
        <v>553</v>
      </c>
      <c r="K104" s="35" t="s">
        <v>552</v>
      </c>
      <c r="L104" s="132">
        <v>50</v>
      </c>
      <c r="M104" s="27">
        <v>10</v>
      </c>
      <c r="N104" s="27" t="s">
        <v>69</v>
      </c>
      <c r="AB104" s="53"/>
      <c r="AF104" s="36">
        <v>24330.350000000002</v>
      </c>
      <c r="AG104" s="36"/>
      <c r="AH104" s="42"/>
      <c r="AJ104" s="33"/>
      <c r="AK104" s="36"/>
      <c r="AL104" s="36"/>
      <c r="AN104" s="36"/>
      <c r="AO104" s="36"/>
      <c r="AQ104" s="36"/>
      <c r="AR104" s="36"/>
      <c r="AT104" s="36"/>
      <c r="AU104" s="36"/>
      <c r="AY104" s="79"/>
      <c r="AZ104" s="38">
        <v>654</v>
      </c>
      <c r="BA104" s="33">
        <v>24</v>
      </c>
      <c r="BB104" s="38">
        <v>15697</v>
      </c>
      <c r="BC104" s="82">
        <f t="shared" si="4"/>
        <v>0.25474864324478719</v>
      </c>
      <c r="BD104" s="29"/>
    </row>
    <row r="105" spans="1:56" s="27" customFormat="1" ht="15" customHeight="1" x14ac:dyDescent="0.25">
      <c r="A105" s="30"/>
      <c r="B105" s="26" t="s">
        <v>66</v>
      </c>
      <c r="C105" s="26"/>
      <c r="D105" s="26" t="s">
        <v>452</v>
      </c>
      <c r="E105" s="44"/>
      <c r="F105" s="45"/>
      <c r="G105" s="142">
        <v>2600</v>
      </c>
      <c r="H105" s="142">
        <v>2899</v>
      </c>
      <c r="I105" s="140" t="s">
        <v>285</v>
      </c>
      <c r="J105" s="140" t="s">
        <v>286</v>
      </c>
      <c r="K105" s="140" t="s">
        <v>78</v>
      </c>
      <c r="L105" s="141">
        <v>41.667451023311806</v>
      </c>
      <c r="M105" s="142">
        <v>10</v>
      </c>
      <c r="N105" s="142" t="s">
        <v>69</v>
      </c>
      <c r="O105" s="26"/>
      <c r="P105" s="26"/>
      <c r="Q105" s="26"/>
      <c r="R105" s="26"/>
      <c r="S105" s="26"/>
      <c r="T105" s="26"/>
      <c r="U105" s="26"/>
      <c r="V105" s="26"/>
      <c r="W105" s="26"/>
      <c r="X105" s="26"/>
      <c r="Y105" s="26"/>
      <c r="Z105" s="26"/>
      <c r="AA105" s="26"/>
      <c r="AB105" s="47">
        <v>10</v>
      </c>
      <c r="AC105" s="26"/>
      <c r="AD105" s="26"/>
      <c r="AE105" s="26"/>
      <c r="AF105" s="179">
        <v>56649.4</v>
      </c>
      <c r="AG105" s="83">
        <f>29508.24+35582.26</f>
        <v>65090.5</v>
      </c>
      <c r="AH105" s="45" t="s">
        <v>739</v>
      </c>
      <c r="AI105" s="26"/>
      <c r="AJ105" s="47"/>
      <c r="AK105" s="83"/>
      <c r="AL105" s="83"/>
      <c r="AM105" s="26"/>
      <c r="AN105" s="83"/>
      <c r="AO105" s="83"/>
      <c r="AP105" s="26"/>
      <c r="AQ105" s="83"/>
      <c r="AR105" s="83"/>
      <c r="AS105" s="26"/>
      <c r="AT105" s="83"/>
      <c r="AU105" s="83"/>
      <c r="AV105" s="26"/>
      <c r="AW105" s="26"/>
      <c r="AX105" s="26"/>
      <c r="AY105" s="150" t="s">
        <v>453</v>
      </c>
      <c r="AZ105" s="182">
        <v>1885.4269393279872</v>
      </c>
      <c r="BA105" s="141">
        <v>19.384468969678885</v>
      </c>
      <c r="BB105" s="136">
        <v>36548</v>
      </c>
      <c r="BC105" s="82">
        <f t="shared" si="4"/>
        <v>0.59314221910622944</v>
      </c>
      <c r="BD105" s="29"/>
    </row>
    <row r="106" spans="1:56" s="27" customFormat="1" ht="15" customHeight="1" x14ac:dyDescent="0.25">
      <c r="A106" s="30"/>
      <c r="B106" s="26" t="s">
        <v>66</v>
      </c>
      <c r="C106" s="26"/>
      <c r="D106" s="26" t="s">
        <v>750</v>
      </c>
      <c r="E106" s="44"/>
      <c r="F106" s="45"/>
      <c r="G106" s="26">
        <v>800</v>
      </c>
      <c r="H106" s="26">
        <v>1699</v>
      </c>
      <c r="I106" s="46" t="s">
        <v>107</v>
      </c>
      <c r="J106" s="46" t="s">
        <v>89</v>
      </c>
      <c r="K106" s="46" t="s">
        <v>106</v>
      </c>
      <c r="L106" s="141">
        <v>48</v>
      </c>
      <c r="M106" s="26">
        <v>10</v>
      </c>
      <c r="N106" s="27" t="s">
        <v>69</v>
      </c>
      <c r="AB106" s="33"/>
      <c r="AF106" s="36">
        <v>271580.15000000002</v>
      </c>
      <c r="AG106" s="36">
        <v>296396.19</v>
      </c>
      <c r="AH106" s="32" t="s">
        <v>739</v>
      </c>
      <c r="AJ106" s="33"/>
      <c r="AK106" s="36"/>
      <c r="AL106" s="36"/>
      <c r="AN106" s="36"/>
      <c r="AO106" s="36"/>
      <c r="AQ106" s="36"/>
      <c r="AR106" s="36"/>
      <c r="AT106" s="36"/>
      <c r="AU106" s="36"/>
      <c r="AY106" s="86"/>
      <c r="AZ106" s="38">
        <v>5300</v>
      </c>
      <c r="BA106" s="33">
        <v>34</v>
      </c>
      <c r="BB106" s="38">
        <v>175213</v>
      </c>
      <c r="BC106" s="82">
        <f t="shared" si="4"/>
        <v>2.8435544389914571</v>
      </c>
      <c r="BD106" s="29"/>
    </row>
    <row r="107" spans="1:56" s="27" customFormat="1" ht="15" customHeight="1" x14ac:dyDescent="0.25">
      <c r="A107" s="30"/>
      <c r="B107" s="26" t="s">
        <v>66</v>
      </c>
      <c r="C107" s="26"/>
      <c r="D107" s="26" t="s">
        <v>750</v>
      </c>
      <c r="E107" s="44"/>
      <c r="F107" s="45"/>
      <c r="G107" s="142">
        <v>1200</v>
      </c>
      <c r="H107" s="142">
        <v>1299</v>
      </c>
      <c r="I107" s="140" t="s">
        <v>106</v>
      </c>
      <c r="J107" s="140" t="s">
        <v>107</v>
      </c>
      <c r="K107" s="140" t="s">
        <v>78</v>
      </c>
      <c r="L107" s="141">
        <v>23.724409448818896</v>
      </c>
      <c r="M107" s="142">
        <v>10</v>
      </c>
      <c r="N107" s="142" t="s">
        <v>69</v>
      </c>
      <c r="O107" s="26"/>
      <c r="P107" s="26"/>
      <c r="Q107" s="26"/>
      <c r="R107" s="26"/>
      <c r="S107" s="26"/>
      <c r="T107" s="26"/>
      <c r="U107" s="26"/>
      <c r="V107" s="26"/>
      <c r="W107" s="26"/>
      <c r="X107" s="26"/>
      <c r="Y107" s="26"/>
      <c r="Z107" s="26"/>
      <c r="AA107" s="26"/>
      <c r="AB107" s="47">
        <v>0</v>
      </c>
      <c r="AC107" s="26"/>
      <c r="AD107" s="26"/>
      <c r="AE107" s="26"/>
      <c r="AF107" s="179">
        <v>16535.400000000001</v>
      </c>
      <c r="AG107" s="83" t="s">
        <v>751</v>
      </c>
      <c r="AH107" s="45" t="s">
        <v>739</v>
      </c>
      <c r="AI107" s="26"/>
      <c r="AJ107" s="186"/>
      <c r="AK107" s="83"/>
      <c r="AL107" s="83"/>
      <c r="AM107" s="26"/>
      <c r="AN107" s="83"/>
      <c r="AO107" s="83"/>
      <c r="AP107" s="26"/>
      <c r="AQ107" s="83"/>
      <c r="AR107" s="83"/>
      <c r="AS107" s="26"/>
      <c r="AT107" s="83"/>
      <c r="AU107" s="83"/>
      <c r="AV107" s="26"/>
      <c r="AW107" s="26"/>
      <c r="AX107" s="26"/>
      <c r="AY107" s="138" t="s">
        <v>287</v>
      </c>
      <c r="AZ107" s="182">
        <v>801.46004564252598</v>
      </c>
      <c r="BA107" s="141">
        <v>13.310707199942231</v>
      </c>
      <c r="BB107" s="182">
        <v>10668</v>
      </c>
      <c r="BC107" s="82">
        <f t="shared" si="4"/>
        <v>0.17313235179559086</v>
      </c>
      <c r="BD107" s="29"/>
    </row>
    <row r="108" spans="1:56" s="27" customFormat="1" ht="15" customHeight="1" x14ac:dyDescent="0.25">
      <c r="A108" s="30"/>
      <c r="B108" s="26" t="s">
        <v>66</v>
      </c>
      <c r="C108" s="26"/>
      <c r="D108" s="26" t="s">
        <v>750</v>
      </c>
      <c r="E108" s="44"/>
      <c r="F108" s="55"/>
      <c r="G108" s="137">
        <v>1000</v>
      </c>
      <c r="H108" s="137">
        <v>1099</v>
      </c>
      <c r="I108" s="140" t="s">
        <v>189</v>
      </c>
      <c r="J108" s="140" t="s">
        <v>78</v>
      </c>
      <c r="K108" s="140" t="s">
        <v>78</v>
      </c>
      <c r="L108" s="141">
        <v>21</v>
      </c>
      <c r="M108" s="142">
        <v>10</v>
      </c>
      <c r="N108" s="133" t="s">
        <v>69</v>
      </c>
      <c r="AB108" s="53">
        <v>6</v>
      </c>
      <c r="AF108" s="127">
        <v>27932.55</v>
      </c>
      <c r="AG108" s="36" t="s">
        <v>751</v>
      </c>
      <c r="AH108" s="42" t="s">
        <v>739</v>
      </c>
      <c r="AJ108" s="33"/>
      <c r="AK108" s="36"/>
      <c r="AL108" s="36"/>
      <c r="AN108" s="36"/>
      <c r="AO108" s="36"/>
      <c r="AQ108" s="36"/>
      <c r="AR108" s="36"/>
      <c r="AT108" s="36"/>
      <c r="AU108" s="36"/>
      <c r="AY108" s="109" t="s">
        <v>453</v>
      </c>
      <c r="AZ108" s="135">
        <v>750.83999999999992</v>
      </c>
      <c r="BA108" s="135">
        <v>24.00111874700336</v>
      </c>
      <c r="BB108" s="136">
        <v>18021</v>
      </c>
      <c r="BC108" s="82">
        <f t="shared" si="4"/>
        <v>0.29246513983017841</v>
      </c>
      <c r="BD108" s="29"/>
    </row>
    <row r="109" spans="1:56" s="27" customFormat="1" ht="15" customHeight="1" x14ac:dyDescent="0.25">
      <c r="A109" s="30"/>
      <c r="B109" s="27" t="s">
        <v>66</v>
      </c>
      <c r="E109" s="31"/>
      <c r="F109" s="32"/>
      <c r="G109" s="27">
        <v>8000</v>
      </c>
      <c r="H109" s="27">
        <v>8199</v>
      </c>
      <c r="I109" s="77" t="s">
        <v>560</v>
      </c>
      <c r="J109" s="77" t="s">
        <v>561</v>
      </c>
      <c r="K109" s="77" t="s">
        <v>78</v>
      </c>
      <c r="L109" s="132">
        <v>55.951886276653909</v>
      </c>
      <c r="M109" s="27">
        <v>11</v>
      </c>
      <c r="N109" s="27" t="s">
        <v>69</v>
      </c>
      <c r="AB109" s="33"/>
      <c r="AF109" s="36">
        <v>31184.45</v>
      </c>
      <c r="AG109" s="36"/>
      <c r="AH109" s="32"/>
      <c r="AJ109" s="33"/>
      <c r="AK109" s="36"/>
      <c r="AL109" s="36"/>
      <c r="AN109" s="36"/>
      <c r="AO109" s="36"/>
      <c r="AQ109" s="36"/>
      <c r="AR109" s="36"/>
      <c r="AT109" s="36"/>
      <c r="AU109" s="36"/>
      <c r="AY109" s="86"/>
      <c r="AZ109" s="38">
        <v>1000.77457862836</v>
      </c>
      <c r="BA109" s="38">
        <v>20.103428314071152</v>
      </c>
      <c r="BB109" s="37">
        <v>20119</v>
      </c>
      <c r="BC109" s="82">
        <f t="shared" si="4"/>
        <v>0.32651385318480436</v>
      </c>
      <c r="BD109" s="29"/>
    </row>
    <row r="110" spans="1:56" s="27" customFormat="1" ht="15" customHeight="1" x14ac:dyDescent="0.25">
      <c r="A110" s="30"/>
      <c r="B110" s="27" t="s">
        <v>66</v>
      </c>
      <c r="E110" s="31"/>
      <c r="F110" s="32"/>
      <c r="G110" s="27">
        <v>8000</v>
      </c>
      <c r="H110" s="27">
        <v>8199</v>
      </c>
      <c r="I110" s="77" t="s">
        <v>562</v>
      </c>
      <c r="J110" s="77" t="s">
        <v>561</v>
      </c>
      <c r="K110" s="77" t="s">
        <v>78</v>
      </c>
      <c r="L110" s="132">
        <v>50</v>
      </c>
      <c r="M110" s="27">
        <v>11</v>
      </c>
      <c r="N110" s="27" t="s">
        <v>69</v>
      </c>
      <c r="AB110" s="33"/>
      <c r="AF110" s="36">
        <v>53769.5</v>
      </c>
      <c r="AG110" s="36"/>
      <c r="AH110" s="32"/>
      <c r="AJ110" s="33"/>
      <c r="AK110" s="36"/>
      <c r="AL110" s="36"/>
      <c r="AN110" s="36"/>
      <c r="AO110" s="36"/>
      <c r="AQ110" s="36"/>
      <c r="AR110" s="36"/>
      <c r="AT110" s="36"/>
      <c r="AU110" s="36"/>
      <c r="AY110" s="86"/>
      <c r="AZ110" s="38">
        <v>1239</v>
      </c>
      <c r="BA110" s="38">
        <v>28</v>
      </c>
      <c r="BB110" s="37">
        <v>34690</v>
      </c>
      <c r="BC110" s="82">
        <f t="shared" si="4"/>
        <v>0.56298849679312402</v>
      </c>
      <c r="BD110" s="29"/>
    </row>
    <row r="111" spans="1:56" s="27" customFormat="1" ht="15" customHeight="1" x14ac:dyDescent="0.25">
      <c r="A111" s="30"/>
      <c r="B111" s="27" t="s">
        <v>66</v>
      </c>
      <c r="E111" s="31"/>
      <c r="F111" s="32"/>
      <c r="G111" s="27">
        <v>3100</v>
      </c>
      <c r="H111" s="27">
        <v>3199</v>
      </c>
      <c r="I111" s="35" t="s">
        <v>563</v>
      </c>
      <c r="J111" s="35" t="s">
        <v>560</v>
      </c>
      <c r="K111" s="35" t="s">
        <v>78</v>
      </c>
      <c r="L111" s="132">
        <v>55.40071498212545</v>
      </c>
      <c r="M111" s="27">
        <v>11</v>
      </c>
      <c r="N111" s="27" t="s">
        <v>69</v>
      </c>
      <c r="AF111" s="36">
        <v>28616.100000000002</v>
      </c>
      <c r="AG111" s="36"/>
      <c r="AH111" s="32"/>
      <c r="AJ111" s="33"/>
      <c r="AK111" s="36"/>
      <c r="AL111" s="36"/>
      <c r="AM111" s="85"/>
      <c r="AN111" s="36"/>
      <c r="AO111" s="36"/>
      <c r="AQ111" s="36"/>
      <c r="AR111" s="36"/>
      <c r="AT111" s="36"/>
      <c r="AU111" s="36"/>
      <c r="AY111" s="86"/>
      <c r="AZ111" s="27">
        <v>861.54992364810687</v>
      </c>
      <c r="BA111" s="27">
        <v>21.428822048785481</v>
      </c>
      <c r="BB111" s="38">
        <v>18462</v>
      </c>
      <c r="BC111" s="82">
        <f t="shared" si="4"/>
        <v>0.29962218586897249</v>
      </c>
      <c r="BD111" s="29"/>
    </row>
    <row r="112" spans="1:56" s="27" customFormat="1" ht="15" customHeight="1" x14ac:dyDescent="0.25">
      <c r="A112" s="30"/>
      <c r="B112" s="27" t="s">
        <v>66</v>
      </c>
      <c r="F112" s="42"/>
      <c r="G112" s="27">
        <v>2530</v>
      </c>
      <c r="H112" s="27">
        <v>2599</v>
      </c>
      <c r="I112" s="35" t="s">
        <v>564</v>
      </c>
      <c r="J112" s="35" t="s">
        <v>565</v>
      </c>
      <c r="K112" s="35" t="s">
        <v>565</v>
      </c>
      <c r="L112" s="132">
        <v>58.88720173535792</v>
      </c>
      <c r="M112" s="27">
        <v>11</v>
      </c>
      <c r="N112" s="27" t="s">
        <v>69</v>
      </c>
      <c r="AF112" s="36">
        <v>70025.900000000009</v>
      </c>
      <c r="AG112" s="36"/>
      <c r="AJ112" s="33"/>
      <c r="AK112" s="36"/>
      <c r="AL112" s="36"/>
      <c r="AN112" s="36"/>
      <c r="AO112" s="36"/>
      <c r="AY112" s="79"/>
      <c r="AZ112" s="27">
        <v>1946.0601803008472</v>
      </c>
      <c r="BA112" s="27">
        <v>23.215109407878536</v>
      </c>
      <c r="BB112" s="38">
        <v>45178</v>
      </c>
      <c r="BC112" s="82">
        <f t="shared" si="4"/>
        <v>0.73319960530757444</v>
      </c>
      <c r="BD112" s="29"/>
    </row>
    <row r="113" spans="1:56" s="27" customFormat="1" ht="15" customHeight="1" x14ac:dyDescent="0.25">
      <c r="A113" s="30"/>
      <c r="B113" s="27" t="s">
        <v>66</v>
      </c>
      <c r="E113" s="31"/>
      <c r="F113" s="32"/>
      <c r="G113" s="27">
        <v>8000</v>
      </c>
      <c r="H113" s="27">
        <v>8099</v>
      </c>
      <c r="I113" s="35" t="s">
        <v>566</v>
      </c>
      <c r="J113" s="35" t="s">
        <v>567</v>
      </c>
      <c r="K113" s="35" t="s">
        <v>78</v>
      </c>
      <c r="L113" s="132">
        <v>65</v>
      </c>
      <c r="M113" s="27">
        <v>11</v>
      </c>
      <c r="N113" s="27" t="s">
        <v>69</v>
      </c>
      <c r="AB113" s="33"/>
      <c r="AF113" s="36">
        <v>7052.5</v>
      </c>
      <c r="AG113" s="36"/>
      <c r="AH113" s="32"/>
      <c r="AJ113" s="33"/>
      <c r="AK113" s="36"/>
      <c r="AL113" s="36"/>
      <c r="AN113" s="36"/>
      <c r="AO113" s="36"/>
      <c r="AQ113" s="36"/>
      <c r="AR113" s="36"/>
      <c r="AT113" s="36"/>
      <c r="AU113" s="36"/>
      <c r="AY113" s="86"/>
      <c r="AZ113" s="38">
        <v>253</v>
      </c>
      <c r="BA113" s="33">
        <v>18</v>
      </c>
      <c r="BB113" s="38">
        <v>4550</v>
      </c>
      <c r="BC113" s="82">
        <f t="shared" si="4"/>
        <v>7.3842538495494797E-2</v>
      </c>
      <c r="BD113" s="29"/>
    </row>
    <row r="114" spans="1:56" s="27" customFormat="1" ht="15" customHeight="1" x14ac:dyDescent="0.25">
      <c r="A114" s="30"/>
      <c r="B114" s="27" t="s">
        <v>66</v>
      </c>
      <c r="E114" s="31"/>
      <c r="F114" s="32"/>
      <c r="G114" s="27">
        <v>3000</v>
      </c>
      <c r="H114" s="27">
        <v>3199</v>
      </c>
      <c r="I114" s="35" t="s">
        <v>567</v>
      </c>
      <c r="J114" s="35" t="s">
        <v>561</v>
      </c>
      <c r="K114" s="35" t="s">
        <v>78</v>
      </c>
      <c r="L114" s="132">
        <v>68.339232011143125</v>
      </c>
      <c r="M114" s="27">
        <v>11</v>
      </c>
      <c r="N114" s="27" t="s">
        <v>69</v>
      </c>
      <c r="AB114" s="33"/>
      <c r="AF114" s="36">
        <v>48962.950000000004</v>
      </c>
      <c r="AG114" s="36"/>
      <c r="AH114" s="32"/>
      <c r="AJ114" s="33"/>
      <c r="AK114" s="36"/>
      <c r="AL114" s="36"/>
      <c r="AN114" s="36"/>
      <c r="AO114" s="36"/>
      <c r="AQ114" s="36"/>
      <c r="AR114" s="36"/>
      <c r="AT114" s="36"/>
      <c r="AU114" s="36"/>
      <c r="AY114" s="86"/>
      <c r="AZ114" s="38">
        <v>1435.871723681701</v>
      </c>
      <c r="BA114" s="38">
        <v>21.999876088515091</v>
      </c>
      <c r="BB114" s="38">
        <v>31589</v>
      </c>
      <c r="BC114" s="82">
        <f t="shared" si="4"/>
        <v>0.51266196671080988</v>
      </c>
      <c r="BD114" s="29"/>
    </row>
    <row r="115" spans="1:56" s="27" customFormat="1" ht="15" customHeight="1" x14ac:dyDescent="0.25">
      <c r="A115" s="30"/>
      <c r="B115" s="27" t="s">
        <v>66</v>
      </c>
      <c r="E115" s="31"/>
      <c r="F115" s="42"/>
      <c r="G115" s="27">
        <v>3600</v>
      </c>
      <c r="H115" s="27">
        <v>3999</v>
      </c>
      <c r="I115" s="35" t="s">
        <v>568</v>
      </c>
      <c r="J115" s="35" t="s">
        <v>569</v>
      </c>
      <c r="K115" s="35" t="s">
        <v>78</v>
      </c>
      <c r="L115" s="132">
        <v>72.941498534230035</v>
      </c>
      <c r="M115" s="27">
        <v>12</v>
      </c>
      <c r="N115" s="27" t="s">
        <v>69</v>
      </c>
      <c r="AB115" s="53"/>
      <c r="AF115" s="36">
        <v>71907.600000000006</v>
      </c>
      <c r="AG115" s="36"/>
      <c r="AH115" s="42"/>
      <c r="AJ115" s="33"/>
      <c r="AK115" s="36"/>
      <c r="AL115" s="36"/>
      <c r="AN115" s="36"/>
      <c r="AO115" s="36"/>
      <c r="AQ115" s="36"/>
      <c r="AR115" s="36"/>
      <c r="AT115" s="36"/>
      <c r="AU115" s="36"/>
      <c r="AY115" s="79"/>
      <c r="AZ115" s="38">
        <v>1973.6701643926101</v>
      </c>
      <c r="BA115" s="33">
        <v>23.666666666666668</v>
      </c>
      <c r="BB115" s="38">
        <v>46392</v>
      </c>
      <c r="BC115" s="82">
        <f t="shared" si="4"/>
        <v>0.75290176832593292</v>
      </c>
      <c r="BD115" s="29"/>
    </row>
    <row r="116" spans="1:56" s="27" customFormat="1" ht="15" customHeight="1" x14ac:dyDescent="0.25">
      <c r="A116" s="30"/>
      <c r="B116" s="27" t="s">
        <v>66</v>
      </c>
      <c r="E116" s="31"/>
      <c r="F116" s="42"/>
      <c r="G116" s="27">
        <v>3600</v>
      </c>
      <c r="H116" s="27">
        <v>3699</v>
      </c>
      <c r="I116" s="35" t="s">
        <v>570</v>
      </c>
      <c r="J116" s="35" t="s">
        <v>571</v>
      </c>
      <c r="K116" s="35" t="s">
        <v>78</v>
      </c>
      <c r="L116" s="132">
        <v>61</v>
      </c>
      <c r="M116" s="27">
        <v>12</v>
      </c>
      <c r="N116" s="27" t="s">
        <v>69</v>
      </c>
      <c r="AB116" s="53"/>
      <c r="AF116" s="36">
        <v>7209.05</v>
      </c>
      <c r="AG116" s="36"/>
      <c r="AH116" s="42"/>
      <c r="AJ116" s="33"/>
      <c r="AK116" s="36"/>
      <c r="AL116" s="36"/>
      <c r="AN116" s="36"/>
      <c r="AO116" s="36"/>
      <c r="AQ116" s="36"/>
      <c r="AR116" s="36"/>
      <c r="AT116" s="36"/>
      <c r="AU116" s="36"/>
      <c r="AY116" s="79"/>
      <c r="AZ116" s="38">
        <v>258</v>
      </c>
      <c r="BA116" s="33">
        <v>18</v>
      </c>
      <c r="BB116" s="38">
        <v>4651</v>
      </c>
      <c r="BC116" s="82">
        <f t="shared" si="4"/>
        <v>7.5481680558801389E-2</v>
      </c>
      <c r="BD116" s="29"/>
    </row>
    <row r="117" spans="1:56" s="27" customFormat="1" ht="15" customHeight="1" x14ac:dyDescent="0.25">
      <c r="A117" s="30"/>
      <c r="B117" s="27" t="s">
        <v>66</v>
      </c>
      <c r="E117" s="31"/>
      <c r="F117" s="32"/>
      <c r="G117" s="27">
        <v>6900</v>
      </c>
      <c r="H117" s="27">
        <v>7199</v>
      </c>
      <c r="I117" s="77" t="s">
        <v>571</v>
      </c>
      <c r="J117" s="77" t="s">
        <v>572</v>
      </c>
      <c r="K117" s="77" t="s">
        <v>573</v>
      </c>
      <c r="L117" s="132">
        <v>72.857828023295653</v>
      </c>
      <c r="M117" s="27">
        <v>12</v>
      </c>
      <c r="N117" s="27" t="s">
        <v>69</v>
      </c>
      <c r="AB117" s="33"/>
      <c r="AF117" s="36">
        <v>54293.4</v>
      </c>
      <c r="AG117" s="36"/>
      <c r="AH117" s="32"/>
      <c r="AJ117" s="33"/>
      <c r="AK117" s="36"/>
      <c r="AL117" s="36"/>
      <c r="AN117" s="36"/>
      <c r="AO117" s="36"/>
      <c r="AQ117" s="36"/>
      <c r="AR117" s="36"/>
      <c r="AT117" s="36"/>
      <c r="AU117" s="36"/>
      <c r="AY117" s="86"/>
      <c r="AZ117" s="38">
        <v>1487.641649280469</v>
      </c>
      <c r="BA117" s="38">
        <v>23.333333333333332</v>
      </c>
      <c r="BB117" s="37">
        <v>35028</v>
      </c>
      <c r="BC117" s="82">
        <f t="shared" si="4"/>
        <v>0.56847394250993222</v>
      </c>
      <c r="BD117" s="29"/>
    </row>
    <row r="118" spans="1:56" s="27" customFormat="1" ht="15" customHeight="1" x14ac:dyDescent="0.25">
      <c r="A118" s="30"/>
      <c r="B118" s="27" t="s">
        <v>66</v>
      </c>
      <c r="G118" s="27">
        <v>3600</v>
      </c>
      <c r="H118" s="27">
        <v>3699</v>
      </c>
      <c r="I118" s="35" t="s">
        <v>574</v>
      </c>
      <c r="J118" s="35" t="s">
        <v>571</v>
      </c>
      <c r="K118" s="35" t="s">
        <v>78</v>
      </c>
      <c r="L118" s="132">
        <v>56</v>
      </c>
      <c r="M118" s="27">
        <v>12</v>
      </c>
      <c r="N118" s="27" t="s">
        <v>69</v>
      </c>
      <c r="AF118" s="36">
        <v>6313.1500000000005</v>
      </c>
      <c r="AG118" s="36"/>
      <c r="AH118" s="32"/>
      <c r="AJ118" s="33"/>
      <c r="AK118" s="36"/>
      <c r="AL118" s="36"/>
      <c r="AN118" s="36"/>
      <c r="AO118" s="36"/>
      <c r="AY118" s="79"/>
      <c r="AZ118" s="27">
        <v>226</v>
      </c>
      <c r="BA118" s="27">
        <v>18</v>
      </c>
      <c r="BB118" s="38">
        <v>4073</v>
      </c>
      <c r="BC118" s="82">
        <f t="shared" si="4"/>
        <v>6.6101243800472595E-2</v>
      </c>
      <c r="BD118" s="29"/>
    </row>
    <row r="119" spans="1:56" s="27" customFormat="1" ht="15" customHeight="1" x14ac:dyDescent="0.25">
      <c r="A119" s="30"/>
      <c r="B119" s="27" t="s">
        <v>66</v>
      </c>
      <c r="E119" s="31"/>
      <c r="F119" s="32"/>
      <c r="G119" s="27">
        <v>6900</v>
      </c>
      <c r="H119" s="27">
        <v>6999</v>
      </c>
      <c r="I119" s="77" t="s">
        <v>575</v>
      </c>
      <c r="J119" s="77" t="s">
        <v>573</v>
      </c>
      <c r="K119" s="77" t="s">
        <v>78</v>
      </c>
      <c r="L119" s="132">
        <v>48</v>
      </c>
      <c r="M119" s="27">
        <v>12</v>
      </c>
      <c r="N119" s="27" t="s">
        <v>69</v>
      </c>
      <c r="AB119" s="33"/>
      <c r="AF119" s="36">
        <v>4642.25</v>
      </c>
      <c r="AG119" s="36"/>
      <c r="AH119" s="32"/>
      <c r="AJ119" s="33"/>
      <c r="AK119" s="36"/>
      <c r="AL119" s="36"/>
      <c r="AN119" s="36"/>
      <c r="AO119" s="36"/>
      <c r="AQ119" s="36"/>
      <c r="AR119" s="36"/>
      <c r="AT119" s="36"/>
      <c r="AU119" s="36"/>
      <c r="AY119" s="86"/>
      <c r="AZ119" s="38">
        <v>150</v>
      </c>
      <c r="BA119" s="33">
        <v>20</v>
      </c>
      <c r="BB119" s="37">
        <v>2995</v>
      </c>
      <c r="BC119" s="82">
        <f t="shared" si="4"/>
        <v>4.8606242372309212E-2</v>
      </c>
      <c r="BD119" s="29"/>
    </row>
    <row r="120" spans="1:56" s="27" customFormat="1" ht="15" customHeight="1" x14ac:dyDescent="0.25">
      <c r="A120" s="30"/>
      <c r="B120" s="27" t="s">
        <v>66</v>
      </c>
      <c r="F120" s="32"/>
      <c r="G120" s="32">
        <v>1900</v>
      </c>
      <c r="H120" s="32">
        <v>2199</v>
      </c>
      <c r="I120" s="35" t="s">
        <v>289</v>
      </c>
      <c r="J120" s="35" t="s">
        <v>95</v>
      </c>
      <c r="K120" s="35" t="s">
        <v>288</v>
      </c>
      <c r="L120" s="106">
        <v>63.641397682369131</v>
      </c>
      <c r="M120" s="56">
        <v>12</v>
      </c>
      <c r="N120" s="27" t="s">
        <v>71</v>
      </c>
      <c r="AF120" s="36">
        <v>91005</v>
      </c>
      <c r="AG120" s="36"/>
      <c r="AH120" s="32"/>
      <c r="AJ120" s="33"/>
      <c r="AK120" s="36"/>
      <c r="AL120" s="36"/>
      <c r="AN120" s="36"/>
      <c r="AO120" s="36"/>
      <c r="AQ120" s="36"/>
      <c r="AR120" s="36"/>
      <c r="AT120" s="36"/>
      <c r="AU120" s="36"/>
      <c r="AY120" s="79"/>
      <c r="AZ120" s="27">
        <v>3840.0383544022034</v>
      </c>
      <c r="BA120" s="27">
        <v>29.326529999602386</v>
      </c>
      <c r="BB120" s="38">
        <v>112615</v>
      </c>
      <c r="BC120" s="82">
        <f t="shared" si="4"/>
        <v>1.8276434005868454</v>
      </c>
      <c r="BD120" s="29"/>
    </row>
    <row r="121" spans="1:56" s="27" customFormat="1" ht="15" customHeight="1" x14ac:dyDescent="0.25">
      <c r="A121" s="76"/>
      <c r="B121" s="27" t="s">
        <v>66</v>
      </c>
      <c r="F121" s="32"/>
      <c r="G121" s="32">
        <v>2200</v>
      </c>
      <c r="H121" s="32">
        <v>6615</v>
      </c>
      <c r="I121" s="35" t="s">
        <v>289</v>
      </c>
      <c r="J121" s="35" t="s">
        <v>288</v>
      </c>
      <c r="K121" s="35" t="s">
        <v>290</v>
      </c>
      <c r="L121" s="121">
        <v>66.949726151591548</v>
      </c>
      <c r="M121" s="27">
        <v>12</v>
      </c>
      <c r="N121" s="27" t="s">
        <v>71</v>
      </c>
      <c r="AF121" s="36">
        <v>347664.89999999997</v>
      </c>
      <c r="AG121" s="36"/>
      <c r="AH121" s="32"/>
      <c r="AJ121" s="33"/>
      <c r="AK121" s="36"/>
      <c r="AL121" s="36"/>
      <c r="AN121" s="36"/>
      <c r="AO121" s="36"/>
      <c r="AQ121" s="36"/>
      <c r="AR121" s="36"/>
      <c r="AT121" s="36"/>
      <c r="AU121" s="36"/>
      <c r="AY121" s="79"/>
      <c r="AZ121" s="27">
        <v>9483.5364050678018</v>
      </c>
      <c r="BA121" s="27">
        <v>25.471194466118888</v>
      </c>
      <c r="BB121" s="38">
        <v>210706</v>
      </c>
      <c r="BC121" s="82">
        <f t="shared" si="4"/>
        <v>3.4195749266443354</v>
      </c>
      <c r="BD121" s="29"/>
    </row>
    <row r="122" spans="1:56" s="27" customFormat="1" ht="15" customHeight="1" x14ac:dyDescent="0.25">
      <c r="A122" s="76"/>
      <c r="B122" s="27" t="s">
        <v>66</v>
      </c>
      <c r="E122" s="31"/>
      <c r="F122" s="32"/>
      <c r="G122" s="27">
        <v>100</v>
      </c>
      <c r="H122" s="27">
        <v>199</v>
      </c>
      <c r="I122" s="77" t="s">
        <v>576</v>
      </c>
      <c r="J122" s="77" t="s">
        <v>577</v>
      </c>
      <c r="K122" s="77" t="s">
        <v>578</v>
      </c>
      <c r="L122" s="132">
        <v>61.033910111292286</v>
      </c>
      <c r="M122" s="27">
        <v>12</v>
      </c>
      <c r="N122" s="27" t="s">
        <v>69</v>
      </c>
      <c r="AB122" s="33"/>
      <c r="AF122" s="36">
        <v>97908.85</v>
      </c>
      <c r="AG122" s="36"/>
      <c r="AH122" s="32"/>
      <c r="AJ122" s="33"/>
      <c r="AK122" s="36"/>
      <c r="AL122" s="36"/>
      <c r="AN122" s="36"/>
      <c r="AO122" s="36"/>
      <c r="AQ122" s="36"/>
      <c r="AR122" s="36"/>
      <c r="AT122" s="36"/>
      <c r="AU122" s="36"/>
      <c r="AY122" s="86"/>
      <c r="AZ122" s="38">
        <v>3088.9084995909088</v>
      </c>
      <c r="BA122" s="38">
        <v>20.449618371138463</v>
      </c>
      <c r="BB122" s="37">
        <v>63167</v>
      </c>
      <c r="BC122" s="82">
        <f t="shared" si="4"/>
        <v>1.0251454129988835</v>
      </c>
      <c r="BD122" s="29"/>
    </row>
    <row r="123" spans="1:56" s="27" customFormat="1" ht="15" customHeight="1" x14ac:dyDescent="0.25">
      <c r="A123" s="76"/>
      <c r="B123" s="27" t="s">
        <v>74</v>
      </c>
      <c r="D123" s="27" t="s">
        <v>752</v>
      </c>
      <c r="F123" s="32"/>
      <c r="G123" s="32">
        <v>6000</v>
      </c>
      <c r="H123" s="32">
        <v>6799</v>
      </c>
      <c r="I123" s="35" t="s">
        <v>579</v>
      </c>
      <c r="J123" s="35" t="s">
        <v>580</v>
      </c>
      <c r="K123" s="35" t="s">
        <v>291</v>
      </c>
      <c r="L123" s="121">
        <v>63.548345952400339</v>
      </c>
      <c r="M123" s="27">
        <v>12</v>
      </c>
      <c r="N123" s="27" t="s">
        <v>121</v>
      </c>
      <c r="AF123" s="36">
        <v>60800.85</v>
      </c>
      <c r="AG123" s="36"/>
      <c r="AH123" s="32"/>
      <c r="AJ123" s="33"/>
      <c r="AK123" s="36"/>
      <c r="AL123" s="36"/>
      <c r="AN123" s="36"/>
      <c r="AO123" s="36"/>
      <c r="AQ123" s="36"/>
      <c r="AR123" s="36"/>
      <c r="AT123" s="36"/>
      <c r="AU123" s="36"/>
      <c r="AY123" s="79"/>
      <c r="AZ123" s="27">
        <v>1914.006824221814</v>
      </c>
      <c r="BA123" s="27">
        <v>19.25228245462597</v>
      </c>
      <c r="BB123" s="38">
        <v>36849</v>
      </c>
      <c r="BC123" s="82">
        <f t="shared" si="4"/>
        <v>0.59802718703746982</v>
      </c>
      <c r="BD123" s="29"/>
    </row>
    <row r="124" spans="1:56" s="27" customFormat="1" ht="15" customHeight="1" x14ac:dyDescent="0.25">
      <c r="A124" s="76"/>
      <c r="B124" s="27" t="s">
        <v>66</v>
      </c>
      <c r="E124" s="31"/>
      <c r="F124" s="32"/>
      <c r="G124" s="27">
        <v>3600</v>
      </c>
      <c r="H124" s="27">
        <v>3699</v>
      </c>
      <c r="I124" s="77" t="s">
        <v>581</v>
      </c>
      <c r="J124" s="77" t="s">
        <v>571</v>
      </c>
      <c r="K124" s="77" t="s">
        <v>78</v>
      </c>
      <c r="L124" s="132">
        <v>27</v>
      </c>
      <c r="M124" s="27">
        <v>12</v>
      </c>
      <c r="N124" s="27" t="s">
        <v>69</v>
      </c>
      <c r="AB124" s="33"/>
      <c r="AF124" s="36">
        <v>5800.1</v>
      </c>
      <c r="AG124" s="36"/>
      <c r="AH124" s="32"/>
      <c r="AJ124" s="33"/>
      <c r="AK124" s="36"/>
      <c r="AL124" s="36"/>
      <c r="AN124" s="36"/>
      <c r="AO124" s="36"/>
      <c r="AQ124" s="36"/>
      <c r="AR124" s="36"/>
      <c r="AT124" s="36"/>
      <c r="AU124" s="36"/>
      <c r="AY124" s="86"/>
      <c r="AZ124" s="38">
        <v>208</v>
      </c>
      <c r="BA124" s="38">
        <v>18</v>
      </c>
      <c r="BB124" s="37">
        <v>3742</v>
      </c>
      <c r="BC124" s="82">
        <f t="shared" si="4"/>
        <v>6.0729401989042094E-2</v>
      </c>
      <c r="BD124" s="29"/>
    </row>
    <row r="125" spans="1:56" s="27" customFormat="1" ht="15" customHeight="1" x14ac:dyDescent="0.25">
      <c r="A125" s="76"/>
      <c r="E125" s="31"/>
      <c r="F125" s="32"/>
      <c r="I125" s="77" t="s">
        <v>753</v>
      </c>
      <c r="J125" s="77"/>
      <c r="K125" s="77"/>
      <c r="L125" s="132"/>
      <c r="M125" s="27">
        <v>13</v>
      </c>
      <c r="AB125" s="33"/>
      <c r="AF125" s="36">
        <v>14000</v>
      </c>
      <c r="AG125" s="36"/>
      <c r="AH125" s="32"/>
      <c r="AI125" s="27" t="s">
        <v>145</v>
      </c>
      <c r="AJ125" s="33" t="s">
        <v>754</v>
      </c>
      <c r="AK125" s="36">
        <v>14000</v>
      </c>
      <c r="AL125" s="36"/>
      <c r="AN125" s="36"/>
      <c r="AO125" s="36"/>
      <c r="AQ125" s="36"/>
      <c r="AR125" s="36"/>
      <c r="AT125" s="36"/>
      <c r="AU125" s="36"/>
      <c r="AY125" s="86"/>
      <c r="AZ125" s="38"/>
      <c r="BA125" s="38"/>
      <c r="BB125" s="37"/>
      <c r="BC125" s="82"/>
      <c r="BD125" s="29"/>
    </row>
    <row r="126" spans="1:56" s="27" customFormat="1" ht="15" customHeight="1" x14ac:dyDescent="0.25">
      <c r="A126" s="76"/>
      <c r="B126" s="26" t="s">
        <v>66</v>
      </c>
      <c r="C126" s="26"/>
      <c r="D126" s="26" t="s">
        <v>418</v>
      </c>
      <c r="E126" s="44"/>
      <c r="F126" s="45"/>
      <c r="G126" s="139">
        <v>8000</v>
      </c>
      <c r="H126" s="139">
        <v>8399</v>
      </c>
      <c r="I126" s="138" t="s">
        <v>292</v>
      </c>
      <c r="J126" s="138" t="s">
        <v>78</v>
      </c>
      <c r="K126" s="138" t="s">
        <v>293</v>
      </c>
      <c r="L126" s="139">
        <v>49.034945761633864</v>
      </c>
      <c r="M126" s="137">
        <v>13</v>
      </c>
      <c r="N126" s="126" t="s">
        <v>69</v>
      </c>
      <c r="AB126" s="33">
        <v>4</v>
      </c>
      <c r="AE126" s="27">
        <v>12</v>
      </c>
      <c r="AF126" s="127">
        <v>175466.2</v>
      </c>
      <c r="AG126" s="36">
        <v>57516</v>
      </c>
      <c r="AH126" s="32" t="s">
        <v>739</v>
      </c>
      <c r="AJ126" s="33"/>
      <c r="AK126" s="36"/>
      <c r="AL126" s="36"/>
      <c r="AN126" s="36"/>
      <c r="AO126" s="36"/>
      <c r="AQ126" s="36"/>
      <c r="AR126" s="36"/>
      <c r="AT126" s="36"/>
      <c r="AU126" s="36"/>
      <c r="AY126" s="128" t="s">
        <v>294</v>
      </c>
      <c r="AZ126" s="129">
        <v>4154.1403678717325</v>
      </c>
      <c r="BA126" s="121">
        <v>27.250884653663537</v>
      </c>
      <c r="BB126" s="130">
        <v>113204</v>
      </c>
      <c r="BC126" s="82">
        <f t="shared" si="4"/>
        <v>1.8372023577679104</v>
      </c>
      <c r="BD126" s="29"/>
    </row>
    <row r="127" spans="1:56" s="27" customFormat="1" ht="15" customHeight="1" x14ac:dyDescent="0.25">
      <c r="A127" s="76"/>
      <c r="B127" s="99" t="s">
        <v>74</v>
      </c>
      <c r="C127" s="99"/>
      <c r="D127" s="99" t="s">
        <v>150</v>
      </c>
      <c r="E127" s="100">
        <v>43282</v>
      </c>
      <c r="F127" s="72"/>
      <c r="G127" s="101">
        <v>11500</v>
      </c>
      <c r="H127" s="101">
        <v>14699</v>
      </c>
      <c r="I127" s="102" t="s">
        <v>118</v>
      </c>
      <c r="J127" s="102" t="s">
        <v>190</v>
      </c>
      <c r="K127" s="102" t="s">
        <v>191</v>
      </c>
      <c r="L127" s="101">
        <v>65</v>
      </c>
      <c r="M127" s="99">
        <v>13</v>
      </c>
      <c r="N127" s="99" t="s">
        <v>121</v>
      </c>
      <c r="O127" s="99"/>
      <c r="P127" s="99"/>
      <c r="Q127" s="99"/>
      <c r="R127" s="99"/>
      <c r="S127" s="99"/>
      <c r="T127" s="99"/>
      <c r="U127" s="99"/>
      <c r="V127" s="99"/>
      <c r="W127" s="99"/>
      <c r="X127" s="99"/>
      <c r="Y127" s="99"/>
      <c r="Z127" s="99"/>
      <c r="AA127" s="99"/>
      <c r="AB127" s="99">
        <v>0</v>
      </c>
      <c r="AC127" s="99"/>
      <c r="AD127" s="99"/>
      <c r="AE127" s="99"/>
      <c r="AF127" s="103">
        <v>178452.75</v>
      </c>
      <c r="AG127" s="103"/>
      <c r="AH127" s="72"/>
      <c r="AI127" s="99" t="s">
        <v>115</v>
      </c>
      <c r="AJ127" s="101"/>
      <c r="AK127" s="103">
        <v>178452.75</v>
      </c>
      <c r="AL127" s="103" t="str">
        <f>IF(AG127="","",AG127)</f>
        <v/>
      </c>
      <c r="AM127" s="108"/>
      <c r="AN127" s="103"/>
      <c r="AO127" s="103"/>
      <c r="AP127" s="99"/>
      <c r="AQ127" s="103"/>
      <c r="AR127" s="103"/>
      <c r="AS127" s="99"/>
      <c r="AT127" s="103"/>
      <c r="AU127" s="103"/>
      <c r="AV127" s="99"/>
      <c r="AW127" s="99"/>
      <c r="AX127" s="99"/>
      <c r="AY127" s="109" t="s">
        <v>192</v>
      </c>
      <c r="AZ127" s="99">
        <v>6261.5</v>
      </c>
      <c r="BA127" s="99">
        <v>19</v>
      </c>
      <c r="BB127" s="81">
        <f>AZ127*BA127</f>
        <v>118968.5</v>
      </c>
      <c r="BC127" s="82">
        <f t="shared" si="4"/>
        <v>1.9307551738464335</v>
      </c>
      <c r="BD127" s="29"/>
    </row>
    <row r="128" spans="1:56" s="27" customFormat="1" ht="15" customHeight="1" x14ac:dyDescent="0.25">
      <c r="A128" s="76"/>
      <c r="B128" s="27" t="s">
        <v>66</v>
      </c>
      <c r="D128" s="27" t="s">
        <v>755</v>
      </c>
      <c r="E128" s="31"/>
      <c r="F128" s="32"/>
      <c r="G128" s="27">
        <v>800</v>
      </c>
      <c r="H128" s="27">
        <v>899</v>
      </c>
      <c r="I128" s="77" t="s">
        <v>582</v>
      </c>
      <c r="J128" s="77" t="s">
        <v>78</v>
      </c>
      <c r="K128" s="77" t="s">
        <v>583</v>
      </c>
      <c r="L128" s="121">
        <v>52</v>
      </c>
      <c r="M128" s="27">
        <v>13</v>
      </c>
      <c r="N128" s="27" t="s">
        <v>69</v>
      </c>
      <c r="AF128" s="36">
        <v>10231.550000000001</v>
      </c>
      <c r="AG128" s="36"/>
      <c r="AH128" s="32"/>
      <c r="AJ128" s="33"/>
      <c r="AK128" s="36"/>
      <c r="AL128" s="36"/>
      <c r="AN128" s="36"/>
      <c r="AO128" s="36"/>
      <c r="AQ128" s="36"/>
      <c r="AR128" s="36"/>
      <c r="AT128" s="36"/>
      <c r="AU128" s="36"/>
      <c r="AY128" s="86"/>
      <c r="AZ128" s="27">
        <v>367</v>
      </c>
      <c r="BA128" s="27">
        <v>18</v>
      </c>
      <c r="BB128" s="37">
        <v>6601</v>
      </c>
      <c r="BC128" s="82">
        <f t="shared" si="4"/>
        <v>0.10712848277115629</v>
      </c>
      <c r="BD128" s="29"/>
    </row>
    <row r="129" spans="1:56" s="27" customFormat="1" ht="15" customHeight="1" x14ac:dyDescent="0.25">
      <c r="A129" s="12"/>
      <c r="B129" s="27" t="s">
        <v>66</v>
      </c>
      <c r="D129" s="27" t="s">
        <v>755</v>
      </c>
      <c r="E129" s="31"/>
      <c r="F129" s="32"/>
      <c r="G129" s="27">
        <v>500</v>
      </c>
      <c r="H129" s="27">
        <v>899</v>
      </c>
      <c r="I129" s="77" t="s">
        <v>584</v>
      </c>
      <c r="J129" s="77" t="s">
        <v>585</v>
      </c>
      <c r="K129" s="77" t="s">
        <v>78</v>
      </c>
      <c r="L129" s="121">
        <v>63.103572655444864</v>
      </c>
      <c r="M129" s="27">
        <v>13</v>
      </c>
      <c r="N129" s="27" t="s">
        <v>69</v>
      </c>
      <c r="AB129" s="33"/>
      <c r="AE129" s="33"/>
      <c r="AF129" s="36">
        <v>81216.900000000009</v>
      </c>
      <c r="AG129" s="36"/>
      <c r="AH129" s="32"/>
      <c r="AJ129" s="33"/>
      <c r="AK129" s="36"/>
      <c r="AL129" s="36"/>
      <c r="AN129" s="36"/>
      <c r="AO129" s="36"/>
      <c r="AQ129" s="36"/>
      <c r="AR129" s="36"/>
      <c r="AT129" s="36"/>
      <c r="AU129" s="36"/>
      <c r="AY129" s="86"/>
      <c r="AZ129" s="38">
        <v>2734.1961875688039</v>
      </c>
      <c r="BA129" s="33">
        <v>19.163950355219871</v>
      </c>
      <c r="BB129" s="37">
        <v>52398</v>
      </c>
      <c r="BC129" s="82">
        <f t="shared" si="4"/>
        <v>0.85037391913998595</v>
      </c>
      <c r="BD129" s="29"/>
    </row>
    <row r="130" spans="1:56" s="27" customFormat="1" ht="15" customHeight="1" x14ac:dyDescent="0.25">
      <c r="A130" s="76"/>
      <c r="B130" s="27" t="s">
        <v>66</v>
      </c>
      <c r="D130" s="27" t="s">
        <v>756</v>
      </c>
      <c r="E130" s="31"/>
      <c r="F130" s="32"/>
      <c r="G130" s="27">
        <v>400</v>
      </c>
      <c r="H130" s="27">
        <v>499</v>
      </c>
      <c r="I130" s="77" t="s">
        <v>586</v>
      </c>
      <c r="J130" s="77" t="s">
        <v>78</v>
      </c>
      <c r="K130" s="77" t="s">
        <v>587</v>
      </c>
      <c r="L130" s="132">
        <v>29</v>
      </c>
      <c r="M130" s="27">
        <v>13</v>
      </c>
      <c r="N130" s="27" t="s">
        <v>69</v>
      </c>
      <c r="AB130" s="33"/>
      <c r="AF130" s="36">
        <v>7745.35</v>
      </c>
      <c r="AG130" s="36"/>
      <c r="AH130" s="32"/>
      <c r="AJ130" s="33"/>
      <c r="AK130" s="36"/>
      <c r="AL130" s="36"/>
      <c r="AN130" s="36"/>
      <c r="AO130" s="36"/>
      <c r="AQ130" s="36"/>
      <c r="AR130" s="36"/>
      <c r="AT130" s="36"/>
      <c r="AU130" s="36"/>
      <c r="AY130" s="86"/>
      <c r="AZ130" s="38">
        <v>227</v>
      </c>
      <c r="BA130" s="38">
        <v>22</v>
      </c>
      <c r="BB130" s="37">
        <v>4997</v>
      </c>
      <c r="BC130" s="82">
        <f t="shared" si="4"/>
        <v>8.1096959310326927E-2</v>
      </c>
      <c r="BD130" s="29"/>
    </row>
    <row r="131" spans="1:56" s="27" customFormat="1" ht="15" customHeight="1" x14ac:dyDescent="0.25">
      <c r="A131" s="76"/>
      <c r="B131" s="27" t="s">
        <v>66</v>
      </c>
      <c r="D131" s="27" t="s">
        <v>756</v>
      </c>
      <c r="E131" s="31"/>
      <c r="F131" s="32"/>
      <c r="G131" s="27">
        <v>7300</v>
      </c>
      <c r="H131" s="27">
        <v>7699</v>
      </c>
      <c r="I131" s="35" t="s">
        <v>587</v>
      </c>
      <c r="J131" s="35" t="s">
        <v>78</v>
      </c>
      <c r="K131" s="35" t="s">
        <v>588</v>
      </c>
      <c r="L131" s="132">
        <v>53.422531758413193</v>
      </c>
      <c r="M131" s="27">
        <v>13</v>
      </c>
      <c r="N131" s="27" t="s">
        <v>69</v>
      </c>
      <c r="AB131" s="33"/>
      <c r="AF131" s="36">
        <v>69548.5</v>
      </c>
      <c r="AG131" s="36"/>
      <c r="AH131" s="32"/>
      <c r="AJ131" s="33"/>
      <c r="AK131" s="36"/>
      <c r="AL131" s="36"/>
      <c r="AN131" s="36"/>
      <c r="AO131" s="36"/>
      <c r="AQ131" s="36"/>
      <c r="AR131" s="36"/>
      <c r="AT131" s="36"/>
      <c r="AU131" s="36"/>
      <c r="AY131" s="86"/>
      <c r="AZ131" s="38">
        <v>1908.6386447304021</v>
      </c>
      <c r="BA131" s="33">
        <v>23.508902601276812</v>
      </c>
      <c r="BB131" s="38">
        <v>44870</v>
      </c>
      <c r="BC131" s="82">
        <f t="shared" si="4"/>
        <v>0.72820103347095633</v>
      </c>
      <c r="BD131" s="29"/>
    </row>
    <row r="132" spans="1:56" s="27" customFormat="1" ht="15" customHeight="1" x14ac:dyDescent="0.25">
      <c r="A132" s="76"/>
      <c r="B132" s="26" t="s">
        <v>66</v>
      </c>
      <c r="C132" s="26"/>
      <c r="D132" s="184"/>
      <c r="E132" s="44"/>
      <c r="F132" s="45"/>
      <c r="G132" s="26">
        <v>10600</v>
      </c>
      <c r="H132" s="26">
        <v>11499</v>
      </c>
      <c r="I132" s="187" t="s">
        <v>589</v>
      </c>
      <c r="J132" s="187" t="s">
        <v>590</v>
      </c>
      <c r="K132" s="187" t="s">
        <v>78</v>
      </c>
      <c r="L132" s="141">
        <v>51.490274499293911</v>
      </c>
      <c r="M132" s="26">
        <v>13</v>
      </c>
      <c r="N132" s="27" t="s">
        <v>69</v>
      </c>
      <c r="AF132" s="36">
        <v>150370.15</v>
      </c>
      <c r="AG132" s="36"/>
      <c r="AH132" s="32" t="s">
        <v>739</v>
      </c>
      <c r="AJ132" s="33"/>
      <c r="AK132" s="36"/>
      <c r="AL132" s="36"/>
      <c r="AN132" s="36"/>
      <c r="AO132" s="36"/>
      <c r="AQ132" s="36"/>
      <c r="AR132" s="36"/>
      <c r="AT132" s="36"/>
      <c r="AU132" s="36"/>
      <c r="AY132" s="86"/>
      <c r="AZ132" s="27">
        <v>5276.3386445705601</v>
      </c>
      <c r="BA132" s="27">
        <v>18.386424097291023</v>
      </c>
      <c r="BB132" s="37">
        <v>97013</v>
      </c>
      <c r="BC132" s="82">
        <f t="shared" ref="BC132:BC168" si="5">BB132/(5280*11.67)</f>
        <v>1.5744365246293268</v>
      </c>
      <c r="BD132" s="29"/>
    </row>
    <row r="133" spans="1:56" s="27" customFormat="1" ht="15" customHeight="1" x14ac:dyDescent="0.25">
      <c r="A133" s="76"/>
      <c r="B133" s="27" t="s">
        <v>74</v>
      </c>
      <c r="D133" s="27" t="s">
        <v>757</v>
      </c>
      <c r="F133" s="32"/>
      <c r="G133" s="32">
        <v>10800</v>
      </c>
      <c r="H133" s="32">
        <v>12899</v>
      </c>
      <c r="I133" s="35" t="s">
        <v>591</v>
      </c>
      <c r="J133" s="35" t="s">
        <v>592</v>
      </c>
      <c r="K133" s="35" t="s">
        <v>78</v>
      </c>
      <c r="L133" s="121">
        <v>65.618263051076781</v>
      </c>
      <c r="M133" s="27">
        <v>13</v>
      </c>
      <c r="N133" s="27" t="s">
        <v>121</v>
      </c>
      <c r="AF133" s="36">
        <v>351212.39999999997</v>
      </c>
      <c r="AG133" s="36"/>
      <c r="AH133" s="32"/>
      <c r="AJ133" s="33"/>
      <c r="AK133" s="36"/>
      <c r="AL133" s="36"/>
      <c r="AN133" s="36"/>
      <c r="AO133" s="36"/>
      <c r="AQ133" s="36"/>
      <c r="AR133" s="36"/>
      <c r="AT133" s="36"/>
      <c r="AU133" s="36"/>
      <c r="AY133" s="79"/>
      <c r="AZ133" s="27">
        <v>10567.556696584519</v>
      </c>
      <c r="BA133" s="27">
        <v>20.142404352445631</v>
      </c>
      <c r="BB133" s="38">
        <v>212856</v>
      </c>
      <c r="BC133" s="82">
        <f t="shared" si="5"/>
        <v>3.4544675547246242</v>
      </c>
      <c r="BD133" s="29"/>
    </row>
    <row r="134" spans="1:56" s="27" customFormat="1" ht="15" customHeight="1" x14ac:dyDescent="0.25">
      <c r="A134" s="76"/>
      <c r="B134" s="27" t="s">
        <v>74</v>
      </c>
      <c r="D134" s="27" t="s">
        <v>757</v>
      </c>
      <c r="F134" s="32"/>
      <c r="G134" s="32">
        <v>7000</v>
      </c>
      <c r="H134" s="32">
        <v>7299</v>
      </c>
      <c r="I134" s="35" t="s">
        <v>593</v>
      </c>
      <c r="J134" s="35" t="s">
        <v>78</v>
      </c>
      <c r="K134" s="35" t="s">
        <v>592</v>
      </c>
      <c r="L134" s="121">
        <v>58</v>
      </c>
      <c r="M134" s="27">
        <v>13</v>
      </c>
      <c r="N134" s="27" t="s">
        <v>121</v>
      </c>
      <c r="AF134" s="36">
        <v>50631.899999999994</v>
      </c>
      <c r="AG134" s="36"/>
      <c r="AH134" s="32"/>
      <c r="AJ134" s="33"/>
      <c r="AK134" s="36"/>
      <c r="AL134" s="36"/>
      <c r="AN134" s="36"/>
      <c r="AO134" s="36"/>
      <c r="AQ134" s="36"/>
      <c r="AR134" s="36"/>
      <c r="AT134" s="36"/>
      <c r="AU134" s="36"/>
      <c r="AY134" s="79"/>
      <c r="AZ134" s="27">
        <v>1534.3037604385499</v>
      </c>
      <c r="BA134" s="27">
        <v>19.999950981824501</v>
      </c>
      <c r="BB134" s="38">
        <v>30686</v>
      </c>
      <c r="BC134" s="82">
        <f t="shared" si="5"/>
        <v>0.49800706291708863</v>
      </c>
      <c r="BD134" s="29"/>
    </row>
    <row r="135" spans="1:56" s="27" customFormat="1" ht="15" customHeight="1" x14ac:dyDescent="0.25">
      <c r="A135" s="76"/>
      <c r="B135" s="27" t="s">
        <v>66</v>
      </c>
      <c r="D135" s="27" t="s">
        <v>755</v>
      </c>
      <c r="E135" s="31"/>
      <c r="F135" s="32"/>
      <c r="G135" s="27">
        <v>800</v>
      </c>
      <c r="H135" s="27">
        <v>899</v>
      </c>
      <c r="I135" s="35" t="s">
        <v>594</v>
      </c>
      <c r="J135" s="35" t="s">
        <v>78</v>
      </c>
      <c r="K135" s="35" t="s">
        <v>583</v>
      </c>
      <c r="L135" s="121">
        <v>67</v>
      </c>
      <c r="M135" s="27">
        <v>13</v>
      </c>
      <c r="N135" s="27" t="s">
        <v>69</v>
      </c>
      <c r="AB135" s="33"/>
      <c r="AE135" s="36"/>
      <c r="AF135" s="36">
        <v>6747.1500000000005</v>
      </c>
      <c r="AG135" s="36"/>
      <c r="AH135" s="32"/>
      <c r="AJ135" s="33"/>
      <c r="AK135" s="36"/>
      <c r="AL135" s="36"/>
      <c r="AN135" s="36"/>
      <c r="AO135" s="36"/>
      <c r="AQ135" s="36"/>
      <c r="AR135" s="36"/>
      <c r="AT135" s="36"/>
      <c r="AU135" s="36"/>
      <c r="AY135" s="86"/>
      <c r="AZ135" s="38">
        <v>282</v>
      </c>
      <c r="BA135" s="38">
        <v>16</v>
      </c>
      <c r="BB135" s="38">
        <v>4353</v>
      </c>
      <c r="BC135" s="82">
        <f t="shared" si="5"/>
        <v>7.0645400015579965E-2</v>
      </c>
      <c r="BD135" s="29"/>
    </row>
    <row r="136" spans="1:56" s="27" customFormat="1" ht="15" customHeight="1" x14ac:dyDescent="0.25">
      <c r="A136" s="76"/>
      <c r="B136" s="26" t="s">
        <v>66</v>
      </c>
      <c r="C136" s="26"/>
      <c r="D136" s="26" t="s">
        <v>758</v>
      </c>
      <c r="E136" s="44"/>
      <c r="F136" s="45"/>
      <c r="G136" s="26">
        <v>16700</v>
      </c>
      <c r="H136" s="26">
        <v>17199</v>
      </c>
      <c r="I136" s="46" t="s">
        <v>595</v>
      </c>
      <c r="J136" s="46" t="s">
        <v>95</v>
      </c>
      <c r="K136" s="46" t="s">
        <v>78</v>
      </c>
      <c r="L136" s="180">
        <v>23</v>
      </c>
      <c r="M136" s="26">
        <v>14</v>
      </c>
      <c r="N136" s="27" t="s">
        <v>69</v>
      </c>
      <c r="Q136" s="33"/>
      <c r="R136" s="33"/>
      <c r="S136" s="28"/>
      <c r="T136" s="33"/>
      <c r="V136" s="33"/>
      <c r="W136" s="36"/>
      <c r="X136" s="36"/>
      <c r="Y136" s="36"/>
      <c r="Z136" s="36"/>
      <c r="AA136" s="36"/>
      <c r="AC136" s="36"/>
      <c r="AD136" s="36"/>
      <c r="AF136" s="36">
        <v>36318.050000000003</v>
      </c>
      <c r="AH136" s="32" t="s">
        <v>739</v>
      </c>
      <c r="AJ136" s="33"/>
      <c r="AK136" s="36"/>
      <c r="AL136" s="36"/>
      <c r="AN136" s="36"/>
      <c r="AO136" s="36"/>
      <c r="AQ136" s="36"/>
      <c r="AR136" s="36"/>
      <c r="AT136" s="36"/>
      <c r="AU136" s="36"/>
      <c r="AY136" s="86"/>
      <c r="AZ136" s="27">
        <v>2343</v>
      </c>
      <c r="BA136" s="27">
        <v>10</v>
      </c>
      <c r="BB136" s="38">
        <v>23431</v>
      </c>
      <c r="BC136" s="82">
        <f t="shared" si="5"/>
        <v>0.38026472955778867</v>
      </c>
      <c r="BD136" s="29"/>
    </row>
    <row r="137" spans="1:56" s="27" customFormat="1" ht="15" customHeight="1" x14ac:dyDescent="0.25">
      <c r="A137" s="76"/>
      <c r="B137" s="27" t="s">
        <v>66</v>
      </c>
      <c r="E137" s="31"/>
      <c r="F137" s="32"/>
      <c r="G137" s="27">
        <v>5700</v>
      </c>
      <c r="H137" s="27">
        <v>6099</v>
      </c>
      <c r="I137" s="35" t="s">
        <v>596</v>
      </c>
      <c r="J137" s="35" t="s">
        <v>95</v>
      </c>
      <c r="K137" s="35" t="s">
        <v>597</v>
      </c>
      <c r="L137" s="132">
        <v>59.18539059469245</v>
      </c>
      <c r="M137" s="27">
        <v>14</v>
      </c>
      <c r="N137" s="27" t="s">
        <v>69</v>
      </c>
      <c r="AB137" s="33"/>
      <c r="AF137" s="36">
        <v>107878.45</v>
      </c>
      <c r="AH137" s="32"/>
      <c r="AJ137" s="33"/>
      <c r="AK137" s="36"/>
      <c r="AL137" s="36"/>
      <c r="AN137" s="36"/>
      <c r="AO137" s="36"/>
      <c r="AQ137" s="36"/>
      <c r="AR137" s="36"/>
      <c r="AT137" s="36"/>
      <c r="AU137" s="36"/>
      <c r="AY137" s="86"/>
      <c r="AZ137" s="27">
        <v>2719.521276535133</v>
      </c>
      <c r="BA137" s="33">
        <v>25.592371937120554</v>
      </c>
      <c r="BB137" s="38">
        <v>69599</v>
      </c>
      <c r="BC137" s="82">
        <f t="shared" si="5"/>
        <v>1.1295311729116357</v>
      </c>
      <c r="BD137" s="29"/>
    </row>
    <row r="138" spans="1:56" s="27" customFormat="1" ht="15" customHeight="1" x14ac:dyDescent="0.25">
      <c r="A138" s="76"/>
      <c r="B138" s="48" t="s">
        <v>74</v>
      </c>
      <c r="C138" s="48"/>
      <c r="D138" s="48" t="s">
        <v>150</v>
      </c>
      <c r="E138" s="49">
        <v>42917</v>
      </c>
      <c r="F138" s="50"/>
      <c r="G138" s="99"/>
      <c r="H138" s="99"/>
      <c r="I138" s="51" t="s">
        <v>118</v>
      </c>
      <c r="J138" s="51" t="s">
        <v>119</v>
      </c>
      <c r="K138" s="51" t="s">
        <v>120</v>
      </c>
      <c r="L138" s="52"/>
      <c r="M138" s="48">
        <v>14</v>
      </c>
      <c r="N138" s="48" t="s">
        <v>121</v>
      </c>
      <c r="O138" s="99"/>
      <c r="P138" s="99"/>
      <c r="Q138" s="99"/>
      <c r="R138" s="99"/>
      <c r="S138" s="99"/>
      <c r="T138" s="99"/>
      <c r="U138" s="99"/>
      <c r="V138" s="99"/>
      <c r="W138" s="99"/>
      <c r="X138" s="99"/>
      <c r="Y138" s="99"/>
      <c r="Z138" s="99"/>
      <c r="AA138" s="99"/>
      <c r="AB138" s="106">
        <v>0</v>
      </c>
      <c r="AC138" s="99"/>
      <c r="AD138" s="99"/>
      <c r="AE138" s="99"/>
      <c r="AF138" s="103">
        <v>287148</v>
      </c>
      <c r="AG138" s="103"/>
      <c r="AH138" s="54"/>
      <c r="AI138" s="99" t="s">
        <v>211</v>
      </c>
      <c r="AJ138" s="101" t="s">
        <v>175</v>
      </c>
      <c r="AK138" s="103"/>
      <c r="AL138" s="103"/>
      <c r="AM138" s="99"/>
      <c r="AN138" s="103"/>
      <c r="AO138" s="103"/>
      <c r="AP138" s="99"/>
      <c r="AQ138" s="103"/>
      <c r="AR138" s="103"/>
      <c r="AS138" s="99"/>
      <c r="AT138" s="103"/>
      <c r="AU138" s="103"/>
      <c r="AV138" s="99"/>
      <c r="AW138" s="99"/>
      <c r="AX138" s="99"/>
      <c r="AY138" s="111" t="s">
        <v>166</v>
      </c>
      <c r="AZ138" s="74">
        <v>5239</v>
      </c>
      <c r="BA138" s="58">
        <v>18</v>
      </c>
      <c r="BB138" s="81">
        <v>94302</v>
      </c>
      <c r="BC138" s="82">
        <f t="shared" si="5"/>
        <v>1.5304393549894835</v>
      </c>
      <c r="BD138" s="29"/>
    </row>
    <row r="139" spans="1:56" s="27" customFormat="1" ht="15" customHeight="1" x14ac:dyDescent="0.25">
      <c r="A139" s="76"/>
      <c r="B139" s="99" t="s">
        <v>74</v>
      </c>
      <c r="C139" s="99"/>
      <c r="D139" s="99" t="s">
        <v>150</v>
      </c>
      <c r="E139" s="100">
        <v>43282</v>
      </c>
      <c r="F139" s="72"/>
      <c r="G139" s="101">
        <v>11500</v>
      </c>
      <c r="H139" s="101">
        <v>14699</v>
      </c>
      <c r="I139" s="102" t="s">
        <v>118</v>
      </c>
      <c r="J139" s="102" t="s">
        <v>190</v>
      </c>
      <c r="K139" s="102" t="s">
        <v>191</v>
      </c>
      <c r="L139" s="101">
        <v>65</v>
      </c>
      <c r="M139" s="99">
        <v>14</v>
      </c>
      <c r="N139" s="99" t="s">
        <v>121</v>
      </c>
      <c r="O139" s="99"/>
      <c r="P139" s="99"/>
      <c r="Q139" s="99"/>
      <c r="R139" s="99"/>
      <c r="S139" s="99"/>
      <c r="T139" s="99"/>
      <c r="U139" s="99"/>
      <c r="V139" s="99"/>
      <c r="W139" s="99"/>
      <c r="X139" s="99"/>
      <c r="Y139" s="99"/>
      <c r="Z139" s="99"/>
      <c r="AA139" s="99"/>
      <c r="AB139" s="101">
        <v>0</v>
      </c>
      <c r="AC139" s="99"/>
      <c r="AD139" s="99"/>
      <c r="AE139" s="99"/>
      <c r="AF139" s="103">
        <v>178452.75</v>
      </c>
      <c r="AG139" s="103"/>
      <c r="AH139" s="72"/>
      <c r="AI139" s="99" t="s">
        <v>115</v>
      </c>
      <c r="AJ139" s="101"/>
      <c r="AK139" s="103">
        <v>178452.75</v>
      </c>
      <c r="AL139" s="103" t="str">
        <f>IF(AG139="","",AG139)</f>
        <v/>
      </c>
      <c r="AM139" s="99"/>
      <c r="AN139" s="103"/>
      <c r="AO139" s="103"/>
      <c r="AP139" s="99"/>
      <c r="AQ139" s="103"/>
      <c r="AR139" s="103"/>
      <c r="AS139" s="99"/>
      <c r="AT139" s="103"/>
      <c r="AU139" s="103"/>
      <c r="AV139" s="99"/>
      <c r="AW139" s="99"/>
      <c r="AX139" s="99"/>
      <c r="AY139" s="109" t="s">
        <v>193</v>
      </c>
      <c r="AZ139" s="104">
        <v>6261.5</v>
      </c>
      <c r="BA139" s="101">
        <v>19</v>
      </c>
      <c r="BB139" s="81">
        <f>AZ139*BA139</f>
        <v>118968.5</v>
      </c>
      <c r="BC139" s="82">
        <f t="shared" si="5"/>
        <v>1.9307551738464335</v>
      </c>
      <c r="BD139" s="29"/>
    </row>
    <row r="140" spans="1:56" s="27" customFormat="1" ht="15" customHeight="1" x14ac:dyDescent="0.25">
      <c r="A140" s="76"/>
      <c r="B140" s="27" t="s">
        <v>74</v>
      </c>
      <c r="F140" s="32"/>
      <c r="G140" s="32">
        <v>3400</v>
      </c>
      <c r="H140" s="32">
        <v>5624</v>
      </c>
      <c r="I140" s="35" t="s">
        <v>119</v>
      </c>
      <c r="J140" s="35" t="s">
        <v>598</v>
      </c>
      <c r="K140" s="35" t="s">
        <v>599</v>
      </c>
      <c r="L140" s="132">
        <v>70.214757509470203</v>
      </c>
      <c r="M140" s="27">
        <v>14</v>
      </c>
      <c r="N140" s="27" t="s">
        <v>71</v>
      </c>
      <c r="AF140" s="36">
        <v>550000</v>
      </c>
      <c r="AG140" s="36"/>
      <c r="AH140" s="32"/>
      <c r="AJ140" s="33"/>
      <c r="AK140" s="36"/>
      <c r="AL140" s="36"/>
      <c r="AN140" s="36"/>
      <c r="AO140" s="36"/>
      <c r="AQ140" s="36"/>
      <c r="AR140" s="36"/>
      <c r="AT140" s="36"/>
      <c r="AU140" s="36"/>
      <c r="AY140" s="79"/>
      <c r="AZ140" s="27">
        <v>18719.445447206792</v>
      </c>
      <c r="BA140" s="27">
        <v>20.025165866007768</v>
      </c>
      <c r="BB140" s="38">
        <v>374860</v>
      </c>
      <c r="BC140" s="82">
        <f t="shared" si="5"/>
        <v>6.0836514242683908</v>
      </c>
      <c r="BD140" s="29"/>
    </row>
    <row r="141" spans="1:56" s="27" customFormat="1" ht="15" customHeight="1" x14ac:dyDescent="0.25">
      <c r="A141" s="76"/>
      <c r="B141" s="27" t="s">
        <v>66</v>
      </c>
      <c r="E141" s="31"/>
      <c r="F141" s="32"/>
      <c r="G141" s="27">
        <v>9600</v>
      </c>
      <c r="H141" s="27">
        <v>9699</v>
      </c>
      <c r="I141" s="35" t="s">
        <v>600</v>
      </c>
      <c r="J141" s="35" t="s">
        <v>158</v>
      </c>
      <c r="K141" s="35" t="s">
        <v>601</v>
      </c>
      <c r="L141" s="132">
        <v>61</v>
      </c>
      <c r="M141" s="27">
        <v>14</v>
      </c>
      <c r="N141" s="27" t="s">
        <v>69</v>
      </c>
      <c r="AE141" s="36"/>
      <c r="AF141" s="36">
        <v>23112.05</v>
      </c>
      <c r="AG141" s="36"/>
      <c r="AH141" s="32"/>
      <c r="AJ141" s="33"/>
      <c r="AK141" s="36"/>
      <c r="AL141" s="36"/>
      <c r="AN141" s="36"/>
      <c r="AO141" s="36"/>
      <c r="AQ141" s="36"/>
      <c r="AR141" s="36"/>
      <c r="AT141" s="36"/>
      <c r="AU141" s="36"/>
      <c r="AY141" s="86"/>
      <c r="AZ141" s="27">
        <v>621</v>
      </c>
      <c r="BA141" s="27">
        <v>24</v>
      </c>
      <c r="BB141" s="38">
        <v>14911</v>
      </c>
      <c r="BC141" s="82">
        <f t="shared" si="5"/>
        <v>0.24199254758380723</v>
      </c>
      <c r="BD141" s="29"/>
    </row>
    <row r="142" spans="1:56" s="27" customFormat="1" ht="15" customHeight="1" x14ac:dyDescent="0.25">
      <c r="A142" s="76"/>
      <c r="B142" s="27" t="s">
        <v>66</v>
      </c>
      <c r="E142" s="31"/>
      <c r="F142" s="32"/>
      <c r="G142" s="27">
        <v>11700</v>
      </c>
      <c r="H142" s="27">
        <v>11899</v>
      </c>
      <c r="I142" s="35" t="s">
        <v>602</v>
      </c>
      <c r="J142" s="35" t="s">
        <v>603</v>
      </c>
      <c r="K142" s="35" t="s">
        <v>78</v>
      </c>
      <c r="L142" s="132">
        <v>47</v>
      </c>
      <c r="M142" s="27">
        <v>14</v>
      </c>
      <c r="N142" s="27" t="s">
        <v>69</v>
      </c>
      <c r="AF142" s="36">
        <v>33464.5</v>
      </c>
      <c r="AH142" s="32"/>
      <c r="AJ142" s="33"/>
      <c r="AK142" s="36"/>
      <c r="AL142" s="36"/>
      <c r="AN142" s="36"/>
      <c r="AO142" s="36"/>
      <c r="AQ142" s="36"/>
      <c r="AR142" s="36"/>
      <c r="AT142" s="36"/>
      <c r="AU142" s="36"/>
      <c r="AY142" s="86"/>
      <c r="AZ142" s="27">
        <v>1080</v>
      </c>
      <c r="BA142" s="27">
        <v>20</v>
      </c>
      <c r="BB142" s="38">
        <v>21590</v>
      </c>
      <c r="BC142" s="82">
        <f t="shared" si="5"/>
        <v>0.35038690244345772</v>
      </c>
      <c r="BD142" s="29"/>
    </row>
    <row r="143" spans="1:56" s="27" customFormat="1" ht="15" customHeight="1" x14ac:dyDescent="0.25">
      <c r="A143" s="76"/>
      <c r="B143" s="27" t="s">
        <v>66</v>
      </c>
      <c r="F143" s="32"/>
      <c r="G143" s="32">
        <v>10300</v>
      </c>
      <c r="H143" s="32">
        <v>11699</v>
      </c>
      <c r="I143" s="35" t="s">
        <v>604</v>
      </c>
      <c r="J143" s="35" t="s">
        <v>605</v>
      </c>
      <c r="K143" s="35" t="s">
        <v>603</v>
      </c>
      <c r="L143" s="121">
        <v>65</v>
      </c>
      <c r="M143" s="27">
        <v>14</v>
      </c>
      <c r="N143" s="27" t="s">
        <v>121</v>
      </c>
      <c r="AF143" s="36">
        <v>68000.427000000011</v>
      </c>
      <c r="AG143" s="36"/>
      <c r="AH143" s="32"/>
      <c r="AJ143" s="33"/>
      <c r="AK143" s="36"/>
      <c r="AL143" s="36"/>
      <c r="AN143" s="36"/>
      <c r="AO143" s="36"/>
      <c r="AQ143" s="36"/>
      <c r="AR143" s="36"/>
      <c r="AT143" s="36"/>
      <c r="AU143" s="36"/>
      <c r="AY143" s="79"/>
      <c r="AZ143" s="27">
        <v>1719.962</v>
      </c>
      <c r="BA143" s="27">
        <v>24</v>
      </c>
      <c r="BB143" s="38">
        <v>41212.380000000005</v>
      </c>
      <c r="BC143" s="82">
        <f t="shared" si="5"/>
        <v>0.66884104541559564</v>
      </c>
      <c r="BD143" s="29"/>
    </row>
    <row r="144" spans="1:56" s="27" customFormat="1" ht="15" customHeight="1" x14ac:dyDescent="0.25">
      <c r="A144" s="76"/>
      <c r="B144" s="27" t="s">
        <v>66</v>
      </c>
      <c r="D144" s="27" t="s">
        <v>759</v>
      </c>
      <c r="E144" s="31"/>
      <c r="F144" s="32"/>
      <c r="G144" s="27">
        <v>6900</v>
      </c>
      <c r="H144" s="27">
        <v>7199</v>
      </c>
      <c r="I144" s="35" t="s">
        <v>122</v>
      </c>
      <c r="J144" s="35" t="s">
        <v>194</v>
      </c>
      <c r="K144" s="35" t="s">
        <v>606</v>
      </c>
      <c r="L144" s="132">
        <v>42.34926072845294</v>
      </c>
      <c r="M144" s="27">
        <v>14</v>
      </c>
      <c r="N144" s="27" t="s">
        <v>69</v>
      </c>
      <c r="AF144" s="36">
        <v>85963</v>
      </c>
      <c r="AG144" s="36"/>
      <c r="AH144" s="32"/>
      <c r="AJ144" s="33"/>
      <c r="AK144" s="36"/>
      <c r="AL144" s="36"/>
      <c r="AN144" s="36"/>
      <c r="AO144" s="36"/>
      <c r="AQ144" s="36"/>
      <c r="AR144" s="36"/>
      <c r="AT144" s="36"/>
      <c r="AU144" s="36"/>
      <c r="AY144" s="86"/>
      <c r="AZ144" s="27">
        <v>2310.8498058492178</v>
      </c>
      <c r="BA144" s="27">
        <v>23.999828919914993</v>
      </c>
      <c r="BB144" s="38">
        <v>55460</v>
      </c>
      <c r="BC144" s="82">
        <f t="shared" si="5"/>
        <v>0.900067513178053</v>
      </c>
      <c r="BD144" s="29"/>
    </row>
    <row r="145" spans="1:56" s="27" customFormat="1" ht="15" customHeight="1" x14ac:dyDescent="0.25">
      <c r="A145" s="76"/>
      <c r="B145" s="27" t="s">
        <v>66</v>
      </c>
      <c r="E145" s="31"/>
      <c r="F145" s="32"/>
      <c r="G145" s="27">
        <v>6900</v>
      </c>
      <c r="H145" s="27">
        <v>6999</v>
      </c>
      <c r="I145" s="35" t="s">
        <v>607</v>
      </c>
      <c r="J145" s="35" t="s">
        <v>78</v>
      </c>
      <c r="K145" s="35" t="s">
        <v>608</v>
      </c>
      <c r="L145" s="132">
        <v>42</v>
      </c>
      <c r="M145" s="27">
        <v>14</v>
      </c>
      <c r="N145" s="27" t="s">
        <v>69</v>
      </c>
      <c r="AE145" s="36"/>
      <c r="AF145" s="36">
        <v>14022.85</v>
      </c>
      <c r="AG145" s="36"/>
      <c r="AH145" s="32"/>
      <c r="AJ145" s="33"/>
      <c r="AK145" s="36"/>
      <c r="AL145" s="36"/>
      <c r="AM145" s="85"/>
      <c r="AN145" s="36"/>
      <c r="AO145" s="36"/>
      <c r="AQ145" s="36"/>
      <c r="AR145" s="36"/>
      <c r="AT145" s="36"/>
      <c r="AU145" s="36"/>
      <c r="AY145" s="86"/>
      <c r="AZ145" s="27">
        <v>905</v>
      </c>
      <c r="BA145" s="27">
        <v>10</v>
      </c>
      <c r="BB145" s="38">
        <v>9047</v>
      </c>
      <c r="BC145" s="82">
        <f t="shared" si="5"/>
        <v>0.14682493313598713</v>
      </c>
      <c r="BD145" s="29"/>
    </row>
    <row r="146" spans="1:56" s="27" customFormat="1" ht="15" customHeight="1" x14ac:dyDescent="0.25">
      <c r="A146" s="76"/>
      <c r="B146" s="27" t="s">
        <v>66</v>
      </c>
      <c r="E146" s="31"/>
      <c r="F146" s="32"/>
      <c r="G146" s="27">
        <v>2400</v>
      </c>
      <c r="H146" s="27">
        <v>2499</v>
      </c>
      <c r="I146" s="35" t="s">
        <v>609</v>
      </c>
      <c r="J146" s="35" t="s">
        <v>601</v>
      </c>
      <c r="K146" s="35" t="s">
        <v>78</v>
      </c>
      <c r="L146" s="132">
        <v>12</v>
      </c>
      <c r="M146" s="27">
        <v>14</v>
      </c>
      <c r="N146" s="27" t="s">
        <v>69</v>
      </c>
      <c r="AE146" s="36"/>
      <c r="AF146" s="36">
        <v>7548.5</v>
      </c>
      <c r="AG146" s="36"/>
      <c r="AH146" s="32"/>
      <c r="AJ146" s="33"/>
      <c r="AK146" s="36"/>
      <c r="AL146" s="36"/>
      <c r="AM146" s="85"/>
      <c r="AN146" s="36"/>
      <c r="AO146" s="36"/>
      <c r="AQ146" s="36"/>
      <c r="AR146" s="36"/>
      <c r="AT146" s="36"/>
      <c r="AU146" s="36"/>
      <c r="AY146" s="86"/>
      <c r="AZ146" s="27">
        <v>271</v>
      </c>
      <c r="BA146" s="27">
        <v>18</v>
      </c>
      <c r="BB146" s="38">
        <v>4870</v>
      </c>
      <c r="BC146" s="82">
        <f t="shared" si="5"/>
        <v>7.903585988418893E-2</v>
      </c>
      <c r="BD146" s="29"/>
    </row>
    <row r="147" spans="1:56" s="27" customFormat="1" ht="15" customHeight="1" x14ac:dyDescent="0.25">
      <c r="A147" s="76"/>
      <c r="B147" s="27" t="s">
        <v>66</v>
      </c>
      <c r="E147" s="31"/>
      <c r="F147" s="32"/>
      <c r="G147" s="27">
        <v>2400</v>
      </c>
      <c r="H147" s="27">
        <v>2499</v>
      </c>
      <c r="I147" s="35" t="s">
        <v>610</v>
      </c>
      <c r="J147" s="35" t="s">
        <v>78</v>
      </c>
      <c r="K147" s="35" t="s">
        <v>601</v>
      </c>
      <c r="L147" s="165">
        <v>56</v>
      </c>
      <c r="M147" s="27">
        <v>14</v>
      </c>
      <c r="N147" s="27" t="s">
        <v>69</v>
      </c>
      <c r="AE147" s="36"/>
      <c r="AF147" s="36">
        <v>9924.65</v>
      </c>
      <c r="AG147" s="36"/>
      <c r="AH147" s="32"/>
      <c r="AJ147" s="33"/>
      <c r="AK147" s="36"/>
      <c r="AL147" s="36"/>
      <c r="AM147" s="85"/>
      <c r="AN147" s="36"/>
      <c r="AO147" s="36"/>
      <c r="AQ147" s="36"/>
      <c r="AR147" s="36"/>
      <c r="AT147" s="36"/>
      <c r="AU147" s="36"/>
      <c r="AY147" s="86"/>
      <c r="AZ147" s="27">
        <v>291</v>
      </c>
      <c r="BA147" s="27">
        <v>22</v>
      </c>
      <c r="BB147" s="38">
        <v>6403</v>
      </c>
      <c r="BC147" s="82">
        <f t="shared" si="5"/>
        <v>0.1039151151619018</v>
      </c>
      <c r="BD147" s="29"/>
    </row>
    <row r="148" spans="1:56" s="27" customFormat="1" ht="15" customHeight="1" x14ac:dyDescent="0.25">
      <c r="A148" s="76"/>
      <c r="B148" s="27" t="s">
        <v>66</v>
      </c>
      <c r="E148" s="31"/>
      <c r="F148" s="32"/>
      <c r="G148" s="27">
        <v>9700</v>
      </c>
      <c r="H148" s="27">
        <v>9799</v>
      </c>
      <c r="I148" s="35" t="s">
        <v>611</v>
      </c>
      <c r="J148" s="35" t="s">
        <v>601</v>
      </c>
      <c r="K148" s="35" t="s">
        <v>601</v>
      </c>
      <c r="L148" s="132">
        <v>22</v>
      </c>
      <c r="M148" s="27">
        <v>14</v>
      </c>
      <c r="N148" s="27" t="s">
        <v>69</v>
      </c>
      <c r="AB148" s="33"/>
      <c r="AF148" s="36">
        <v>9689.0500000000011</v>
      </c>
      <c r="AG148" s="36"/>
      <c r="AH148" s="32"/>
      <c r="AJ148" s="33"/>
      <c r="AK148" s="36"/>
      <c r="AL148" s="36"/>
      <c r="AN148" s="36"/>
      <c r="AO148" s="36"/>
      <c r="AQ148" s="36"/>
      <c r="AR148" s="36"/>
      <c r="AT148" s="36"/>
      <c r="AU148" s="36"/>
      <c r="AY148" s="86"/>
      <c r="AZ148" s="38">
        <v>313</v>
      </c>
      <c r="BA148" s="38">
        <v>20</v>
      </c>
      <c r="BB148" s="38">
        <v>6251</v>
      </c>
      <c r="BC148" s="82">
        <f t="shared" si="5"/>
        <v>0.10144828750227208</v>
      </c>
      <c r="BD148" s="29"/>
    </row>
    <row r="149" spans="1:56" s="27" customFormat="1" ht="15" customHeight="1" x14ac:dyDescent="0.25">
      <c r="A149" s="76"/>
      <c r="B149" s="27" t="s">
        <v>66</v>
      </c>
      <c r="E149" s="31"/>
      <c r="F149" s="32"/>
      <c r="G149" s="27">
        <v>9500</v>
      </c>
      <c r="H149" s="27">
        <v>10099</v>
      </c>
      <c r="I149" s="35" t="s">
        <v>597</v>
      </c>
      <c r="J149" s="35" t="s">
        <v>612</v>
      </c>
      <c r="K149" s="35" t="s">
        <v>613</v>
      </c>
      <c r="L149" s="132">
        <v>69.662633637548893</v>
      </c>
      <c r="M149" s="27">
        <v>14</v>
      </c>
      <c r="N149" s="27" t="s">
        <v>69</v>
      </c>
      <c r="AB149" s="33"/>
      <c r="AF149" s="36">
        <v>89163.75</v>
      </c>
      <c r="AH149" s="32"/>
      <c r="AJ149" s="33"/>
      <c r="AK149" s="36"/>
      <c r="AL149" s="36"/>
      <c r="AN149" s="36"/>
      <c r="AO149" s="36"/>
      <c r="AQ149" s="36"/>
      <c r="AR149" s="36"/>
      <c r="AT149" s="36"/>
      <c r="AU149" s="36"/>
      <c r="AY149" s="86"/>
      <c r="AZ149" s="38">
        <v>2396.8896479683081</v>
      </c>
      <c r="BA149" s="38">
        <v>23.999853330235837</v>
      </c>
      <c r="BB149" s="38">
        <v>57525</v>
      </c>
      <c r="BC149" s="82">
        <f t="shared" si="5"/>
        <v>0.93358066526446992</v>
      </c>
      <c r="BD149" s="29"/>
    </row>
    <row r="150" spans="1:56" s="27" customFormat="1" ht="15" customHeight="1" x14ac:dyDescent="0.25">
      <c r="A150" s="76"/>
      <c r="B150" s="27" t="s">
        <v>66</v>
      </c>
      <c r="E150" s="31"/>
      <c r="F150" s="32"/>
      <c r="G150" s="27">
        <v>2500</v>
      </c>
      <c r="H150" s="27">
        <v>2505</v>
      </c>
      <c r="I150" s="35" t="s">
        <v>614</v>
      </c>
      <c r="J150" s="35" t="s">
        <v>601</v>
      </c>
      <c r="K150" s="35" t="s">
        <v>601</v>
      </c>
      <c r="L150" s="132">
        <v>55</v>
      </c>
      <c r="M150" s="27">
        <v>14</v>
      </c>
      <c r="N150" s="27" t="s">
        <v>69</v>
      </c>
      <c r="AB150" s="33"/>
      <c r="AF150" s="36">
        <v>9351.15</v>
      </c>
      <c r="AG150" s="36"/>
      <c r="AH150" s="32"/>
      <c r="AJ150" s="33"/>
      <c r="AK150" s="36"/>
      <c r="AL150" s="36"/>
      <c r="AN150" s="36"/>
      <c r="AO150" s="36"/>
      <c r="AQ150" s="36"/>
      <c r="AR150" s="36"/>
      <c r="AT150" s="36"/>
      <c r="AU150" s="36"/>
      <c r="AY150" s="86"/>
      <c r="AZ150" s="38">
        <v>335</v>
      </c>
      <c r="BA150" s="38">
        <v>18</v>
      </c>
      <c r="BB150" s="38">
        <v>6033</v>
      </c>
      <c r="BC150" s="82">
        <f t="shared" si="5"/>
        <v>9.7910337306224199E-2</v>
      </c>
      <c r="BD150" s="29"/>
    </row>
    <row r="151" spans="1:56" s="27" customFormat="1" ht="15" customHeight="1" x14ac:dyDescent="0.25">
      <c r="A151" s="76"/>
      <c r="B151" s="27" t="s">
        <v>66</v>
      </c>
      <c r="E151" s="31"/>
      <c r="F151" s="32"/>
      <c r="G151" s="27">
        <v>9600</v>
      </c>
      <c r="H151" s="27">
        <v>9699</v>
      </c>
      <c r="I151" s="35" t="s">
        <v>615</v>
      </c>
      <c r="J151" s="35" t="s">
        <v>601</v>
      </c>
      <c r="K151" s="35" t="s">
        <v>78</v>
      </c>
      <c r="L151" s="132">
        <v>23</v>
      </c>
      <c r="M151" s="27">
        <v>14</v>
      </c>
      <c r="N151" s="27" t="s">
        <v>69</v>
      </c>
      <c r="AB151" s="33"/>
      <c r="AF151" s="36">
        <v>7641.5</v>
      </c>
      <c r="AG151" s="36"/>
      <c r="AH151" s="32"/>
      <c r="AJ151" s="33"/>
      <c r="AK151" s="36"/>
      <c r="AL151" s="36"/>
      <c r="AN151" s="36"/>
      <c r="AO151" s="36"/>
      <c r="AQ151" s="36"/>
      <c r="AR151" s="36"/>
      <c r="AT151" s="36"/>
      <c r="AU151" s="36"/>
      <c r="AY151" s="86"/>
      <c r="AZ151" s="27">
        <v>274</v>
      </c>
      <c r="BA151" s="33">
        <v>18</v>
      </c>
      <c r="BB151" s="38">
        <v>4930</v>
      </c>
      <c r="BC151" s="82">
        <f t="shared" si="5"/>
        <v>8.0009607644569089E-2</v>
      </c>
      <c r="BD151" s="29"/>
    </row>
    <row r="152" spans="1:56" s="27" customFormat="1" ht="15" customHeight="1" x14ac:dyDescent="0.25">
      <c r="A152" s="76"/>
      <c r="B152" s="27" t="s">
        <v>66</v>
      </c>
      <c r="E152" s="31"/>
      <c r="F152" s="42"/>
      <c r="G152" s="27">
        <v>9732</v>
      </c>
      <c r="H152" s="27">
        <v>9899</v>
      </c>
      <c r="I152" s="79" t="s">
        <v>601</v>
      </c>
      <c r="J152" s="79" t="s">
        <v>616</v>
      </c>
      <c r="K152" s="79" t="s">
        <v>617</v>
      </c>
      <c r="L152" s="165">
        <v>65.13771748746683</v>
      </c>
      <c r="M152" s="27">
        <v>14</v>
      </c>
      <c r="N152" s="27" t="s">
        <v>69</v>
      </c>
      <c r="Q152" s="33"/>
      <c r="R152" s="33"/>
      <c r="S152" s="28"/>
      <c r="T152" s="33"/>
      <c r="V152" s="33"/>
      <c r="W152" s="36"/>
      <c r="X152" s="36"/>
      <c r="Y152" s="36"/>
      <c r="Z152" s="36"/>
      <c r="AA152" s="36"/>
      <c r="AC152" s="36"/>
      <c r="AD152" s="36"/>
      <c r="AF152" s="36">
        <v>21024.2</v>
      </c>
      <c r="AG152" s="36"/>
      <c r="AH152" s="42"/>
      <c r="AJ152" s="53"/>
      <c r="AK152" s="65"/>
      <c r="AL152" s="65"/>
      <c r="AM152" s="56"/>
      <c r="AN152" s="65"/>
      <c r="AO152" s="65"/>
      <c r="AQ152" s="36"/>
      <c r="AR152" s="36"/>
      <c r="AT152" s="36"/>
      <c r="AU152" s="36"/>
      <c r="AY152" s="79"/>
      <c r="AZ152" s="27">
        <v>565.16962194915004</v>
      </c>
      <c r="BA152" s="27">
        <v>23.999874503552835</v>
      </c>
      <c r="BB152" s="38">
        <v>13564</v>
      </c>
      <c r="BC152" s="82">
        <f t="shared" si="5"/>
        <v>0.22013191036327284</v>
      </c>
      <c r="BD152" s="29"/>
    </row>
    <row r="153" spans="1:56" s="27" customFormat="1" ht="15" customHeight="1" x14ac:dyDescent="0.25">
      <c r="A153" s="76"/>
      <c r="B153" s="27" t="s">
        <v>66</v>
      </c>
      <c r="E153" s="31"/>
      <c r="F153" s="32"/>
      <c r="G153" s="27">
        <v>7200</v>
      </c>
      <c r="H153" s="27">
        <v>7399</v>
      </c>
      <c r="I153" s="35" t="s">
        <v>618</v>
      </c>
      <c r="J153" s="35" t="s">
        <v>78</v>
      </c>
      <c r="K153" s="35" t="s">
        <v>608</v>
      </c>
      <c r="L153" s="132">
        <v>47</v>
      </c>
      <c r="M153" s="27">
        <v>14</v>
      </c>
      <c r="N153" s="27" t="s">
        <v>69</v>
      </c>
      <c r="Q153" s="33"/>
      <c r="R153" s="33"/>
      <c r="S153" s="28"/>
      <c r="T153" s="33"/>
      <c r="V153" s="33"/>
      <c r="W153" s="36"/>
      <c r="X153" s="36"/>
      <c r="Y153" s="36"/>
      <c r="Z153" s="36"/>
      <c r="AA153" s="36"/>
      <c r="AC153" s="36"/>
      <c r="AD153" s="36"/>
      <c r="AF153" s="36">
        <v>17859.100000000002</v>
      </c>
      <c r="AG153" s="36"/>
      <c r="AH153" s="32"/>
      <c r="AJ153" s="33"/>
      <c r="AK153" s="36"/>
      <c r="AL153" s="36"/>
      <c r="AN153" s="36"/>
      <c r="AO153" s="36"/>
      <c r="AQ153" s="36"/>
      <c r="AR153" s="36"/>
      <c r="AT153" s="36"/>
      <c r="AU153" s="36"/>
      <c r="AY153" s="86"/>
      <c r="AZ153" s="27">
        <v>886</v>
      </c>
      <c r="BA153" s="27">
        <v>13</v>
      </c>
      <c r="BB153" s="38">
        <v>11522</v>
      </c>
      <c r="BC153" s="82">
        <f t="shared" si="5"/>
        <v>0.18699202825166836</v>
      </c>
      <c r="BD153" s="29"/>
    </row>
    <row r="154" spans="1:56" s="27" customFormat="1" ht="15" customHeight="1" x14ac:dyDescent="0.25">
      <c r="A154" s="76"/>
      <c r="B154" s="27" t="s">
        <v>74</v>
      </c>
      <c r="D154" s="27" t="s">
        <v>760</v>
      </c>
      <c r="F154" s="32"/>
      <c r="G154" s="32">
        <v>12800</v>
      </c>
      <c r="H154" s="32">
        <v>13899</v>
      </c>
      <c r="I154" s="35" t="s">
        <v>619</v>
      </c>
      <c r="J154" s="35" t="s">
        <v>119</v>
      </c>
      <c r="K154" s="35" t="s">
        <v>78</v>
      </c>
      <c r="L154" s="121">
        <v>67.227121464226286</v>
      </c>
      <c r="M154" s="27">
        <v>14</v>
      </c>
      <c r="N154" s="27" t="s">
        <v>121</v>
      </c>
      <c r="AF154" s="36">
        <v>224112.9</v>
      </c>
      <c r="AG154" s="36"/>
      <c r="AH154" s="32"/>
      <c r="AJ154" s="33"/>
      <c r="AK154" s="36"/>
      <c r="AL154" s="36"/>
      <c r="AN154" s="36"/>
      <c r="AO154" s="36"/>
      <c r="AQ154" s="36"/>
      <c r="AR154" s="36"/>
      <c r="AT154" s="36"/>
      <c r="AU154" s="36"/>
      <c r="AY154" s="79"/>
      <c r="AZ154" s="27">
        <v>7455.6779837473296</v>
      </c>
      <c r="BA154" s="27">
        <v>18.217793243765058</v>
      </c>
      <c r="BB154" s="38">
        <v>135826</v>
      </c>
      <c r="BC154" s="82">
        <f t="shared" si="5"/>
        <v>2.2043377216899067</v>
      </c>
      <c r="BD154" s="29"/>
    </row>
    <row r="155" spans="1:56" s="27" customFormat="1" ht="15" customHeight="1" x14ac:dyDescent="0.25">
      <c r="A155" s="76"/>
      <c r="B155" s="27" t="s">
        <v>74</v>
      </c>
      <c r="D155" s="27" t="s">
        <v>761</v>
      </c>
      <c r="F155" s="32"/>
      <c r="G155" s="32">
        <v>6500</v>
      </c>
      <c r="H155" s="32">
        <v>7499</v>
      </c>
      <c r="I155" s="35" t="s">
        <v>620</v>
      </c>
      <c r="J155" s="35" t="s">
        <v>95</v>
      </c>
      <c r="K155" s="35" t="s">
        <v>608</v>
      </c>
      <c r="L155" s="121">
        <v>65.563105968792613</v>
      </c>
      <c r="M155" s="27">
        <v>14</v>
      </c>
      <c r="N155" s="27" t="s">
        <v>71</v>
      </c>
      <c r="AF155" s="36">
        <v>174266.4</v>
      </c>
      <c r="AG155" s="36"/>
      <c r="AH155" s="32"/>
      <c r="AJ155" s="33"/>
      <c r="AK155" s="36"/>
      <c r="AL155" s="36"/>
      <c r="AN155" s="36"/>
      <c r="AO155" s="36"/>
      <c r="AQ155" s="36"/>
      <c r="AR155" s="36"/>
      <c r="AT155" s="36"/>
      <c r="AU155" s="36"/>
      <c r="AY155" s="79"/>
      <c r="AZ155" s="27">
        <v>5280.8336323556396</v>
      </c>
      <c r="BA155" s="27">
        <v>19.999872624824107</v>
      </c>
      <c r="BB155" s="38">
        <v>105616</v>
      </c>
      <c r="BC155" s="82">
        <f t="shared" si="5"/>
        <v>1.7140557243385006</v>
      </c>
      <c r="BD155" s="29"/>
    </row>
    <row r="156" spans="1:56" s="27" customFormat="1" ht="15" customHeight="1" x14ac:dyDescent="0.25">
      <c r="A156" s="76"/>
      <c r="B156" s="27" t="s">
        <v>66</v>
      </c>
      <c r="E156" s="31"/>
      <c r="F156" s="32"/>
      <c r="G156" s="27">
        <v>9600</v>
      </c>
      <c r="H156" s="27">
        <v>9699</v>
      </c>
      <c r="I156" s="35" t="s">
        <v>621</v>
      </c>
      <c r="J156" s="35" t="s">
        <v>601</v>
      </c>
      <c r="K156" s="35" t="s">
        <v>78</v>
      </c>
      <c r="L156" s="132">
        <v>35</v>
      </c>
      <c r="M156" s="27">
        <v>14</v>
      </c>
      <c r="N156" s="27" t="s">
        <v>69</v>
      </c>
      <c r="AF156" s="36">
        <v>17054.650000000001</v>
      </c>
      <c r="AG156" s="36"/>
      <c r="AH156" s="32"/>
      <c r="AJ156" s="33"/>
      <c r="AK156" s="36"/>
      <c r="AL156" s="36"/>
      <c r="AM156" s="34"/>
      <c r="AN156" s="75"/>
      <c r="AO156" s="75"/>
      <c r="AQ156" s="36"/>
      <c r="AR156" s="36"/>
      <c r="AT156" s="36"/>
      <c r="AU156" s="36"/>
      <c r="AY156" s="86"/>
      <c r="AZ156" s="27">
        <v>550</v>
      </c>
      <c r="BA156" s="27">
        <v>20</v>
      </c>
      <c r="BB156" s="38">
        <v>11003</v>
      </c>
      <c r="BC156" s="82">
        <f t="shared" si="5"/>
        <v>0.17856911012438006</v>
      </c>
      <c r="BD156" s="29"/>
    </row>
    <row r="157" spans="1:56" s="27" customFormat="1" ht="15" customHeight="1" x14ac:dyDescent="0.25">
      <c r="A157" s="76"/>
      <c r="B157" s="27" t="s">
        <v>66</v>
      </c>
      <c r="E157" s="31"/>
      <c r="F157" s="32"/>
      <c r="G157" s="27">
        <v>4300</v>
      </c>
      <c r="H157" s="27">
        <v>4399</v>
      </c>
      <c r="I157" s="35" t="s">
        <v>622</v>
      </c>
      <c r="J157" s="35" t="s">
        <v>78</v>
      </c>
      <c r="K157" s="35" t="s">
        <v>623</v>
      </c>
      <c r="L157" s="129">
        <v>51.705830388692583</v>
      </c>
      <c r="M157" s="27">
        <v>15</v>
      </c>
      <c r="N157" s="27" t="s">
        <v>69</v>
      </c>
      <c r="Q157" s="33"/>
      <c r="R157" s="33"/>
      <c r="S157" s="28"/>
      <c r="T157" s="33"/>
      <c r="V157" s="33"/>
      <c r="W157" s="36"/>
      <c r="X157" s="36"/>
      <c r="Y157" s="36"/>
      <c r="Z157" s="36"/>
      <c r="AA157" s="36"/>
      <c r="AC157" s="36"/>
      <c r="AD157" s="36"/>
      <c r="AF157" s="36">
        <v>24564.400000000001</v>
      </c>
      <c r="AH157" s="32"/>
      <c r="AJ157" s="33"/>
      <c r="AK157" s="36"/>
      <c r="AL157" s="36"/>
      <c r="AN157" s="36"/>
      <c r="AO157" s="36"/>
      <c r="AQ157" s="36"/>
      <c r="AR157" s="36"/>
      <c r="AT157" s="36"/>
      <c r="AU157" s="36"/>
      <c r="AY157" s="86"/>
      <c r="AZ157" s="27">
        <v>660.34670396456295</v>
      </c>
      <c r="BA157" s="27">
        <v>23.999514050501677</v>
      </c>
      <c r="BB157" s="38">
        <v>15848</v>
      </c>
      <c r="BC157" s="82">
        <f t="shared" si="5"/>
        <v>0.25719924177507725</v>
      </c>
      <c r="BD157" s="29"/>
    </row>
    <row r="158" spans="1:56" s="27" customFormat="1" ht="15" customHeight="1" x14ac:dyDescent="0.25">
      <c r="A158" s="76"/>
      <c r="B158" s="27" t="s">
        <v>66</v>
      </c>
      <c r="E158" s="31"/>
      <c r="F158" s="32"/>
      <c r="G158" s="27">
        <v>3500</v>
      </c>
      <c r="H158" s="27">
        <v>3799</v>
      </c>
      <c r="I158" s="35" t="s">
        <v>624</v>
      </c>
      <c r="J158" s="35" t="s">
        <v>625</v>
      </c>
      <c r="K158" s="35" t="s">
        <v>78</v>
      </c>
      <c r="L158" s="129">
        <v>28.443453935098844</v>
      </c>
      <c r="M158" s="27">
        <v>15</v>
      </c>
      <c r="N158" s="27" t="s">
        <v>69</v>
      </c>
      <c r="AB158" s="33"/>
      <c r="AF158" s="36">
        <v>41555.5</v>
      </c>
      <c r="AH158" s="32"/>
      <c r="AJ158" s="33"/>
      <c r="AK158" s="36"/>
      <c r="AL158" s="36"/>
      <c r="AN158" s="36"/>
      <c r="AO158" s="36"/>
      <c r="AQ158" s="36"/>
      <c r="AR158" s="36"/>
      <c r="AT158" s="36"/>
      <c r="AU158" s="36"/>
      <c r="AY158" s="86"/>
      <c r="AZ158" s="38">
        <v>1103.1396944705639</v>
      </c>
      <c r="BA158" s="38">
        <v>24.303358980176192</v>
      </c>
      <c r="BB158" s="38">
        <v>26810</v>
      </c>
      <c r="BC158" s="82">
        <f t="shared" si="5"/>
        <v>0.43510295759653089</v>
      </c>
      <c r="BD158" s="29"/>
    </row>
    <row r="159" spans="1:56" s="27" customFormat="1" ht="15" customHeight="1" x14ac:dyDescent="0.25">
      <c r="A159" s="76"/>
      <c r="B159" s="27" t="s">
        <v>66</v>
      </c>
      <c r="E159" s="31"/>
      <c r="F159" s="32"/>
      <c r="G159" s="27">
        <v>300</v>
      </c>
      <c r="H159" s="27">
        <v>699</v>
      </c>
      <c r="I159" s="35" t="s">
        <v>626</v>
      </c>
      <c r="J159" s="35" t="s">
        <v>391</v>
      </c>
      <c r="K159" s="35" t="s">
        <v>296</v>
      </c>
      <c r="L159" s="129">
        <v>53.25309499365904</v>
      </c>
      <c r="M159" s="27">
        <v>15</v>
      </c>
      <c r="N159" s="27" t="s">
        <v>69</v>
      </c>
      <c r="Q159" s="33"/>
      <c r="R159" s="33"/>
      <c r="S159" s="28"/>
      <c r="T159" s="33"/>
      <c r="V159" s="33"/>
      <c r="W159" s="36"/>
      <c r="X159" s="36"/>
      <c r="Y159" s="36"/>
      <c r="Z159" s="36"/>
      <c r="AA159" s="36"/>
      <c r="AC159" s="36"/>
      <c r="AD159" s="36"/>
      <c r="AF159" s="36">
        <v>102665.8</v>
      </c>
      <c r="AH159" s="32"/>
      <c r="AJ159" s="33"/>
      <c r="AK159" s="36"/>
      <c r="AL159" s="36"/>
      <c r="AN159" s="36"/>
      <c r="AO159" s="36"/>
      <c r="AQ159" s="36"/>
      <c r="AR159" s="36"/>
      <c r="AT159" s="36"/>
      <c r="AU159" s="36"/>
      <c r="AY159" s="86"/>
      <c r="AZ159" s="27">
        <v>1919.8373857125491</v>
      </c>
      <c r="BA159" s="27">
        <v>34.500838713179064</v>
      </c>
      <c r="BB159" s="38">
        <v>66236</v>
      </c>
      <c r="BC159" s="82">
        <f t="shared" si="5"/>
        <v>1.0749526109423282</v>
      </c>
      <c r="BD159" s="29"/>
    </row>
    <row r="160" spans="1:56" s="27" customFormat="1" ht="15" customHeight="1" x14ac:dyDescent="0.25">
      <c r="A160" s="76"/>
      <c r="B160" s="27" t="s">
        <v>66</v>
      </c>
      <c r="E160" s="31"/>
      <c r="F160" s="32"/>
      <c r="G160" s="27">
        <v>1200</v>
      </c>
      <c r="H160" s="27">
        <v>1320</v>
      </c>
      <c r="I160" s="35" t="s">
        <v>627</v>
      </c>
      <c r="J160" s="35" t="s">
        <v>117</v>
      </c>
      <c r="K160" s="35" t="s">
        <v>628</v>
      </c>
      <c r="L160" s="129">
        <v>59.018774499690529</v>
      </c>
      <c r="M160" s="27">
        <v>15</v>
      </c>
      <c r="N160" s="27" t="s">
        <v>69</v>
      </c>
      <c r="Q160" s="33"/>
      <c r="R160" s="33"/>
      <c r="S160" s="28"/>
      <c r="T160" s="33"/>
      <c r="V160" s="33"/>
      <c r="W160" s="36"/>
      <c r="X160" s="36"/>
      <c r="Y160" s="36"/>
      <c r="Z160" s="36"/>
      <c r="AA160" s="36"/>
      <c r="AC160" s="36"/>
      <c r="AD160" s="36"/>
      <c r="AF160" s="36">
        <v>30051.4</v>
      </c>
      <c r="AH160" s="32"/>
      <c r="AJ160" s="33"/>
      <c r="AK160" s="36"/>
      <c r="AL160" s="36"/>
      <c r="AN160" s="36"/>
      <c r="AO160" s="36"/>
      <c r="AQ160" s="36"/>
      <c r="AR160" s="36"/>
      <c r="AT160" s="36"/>
      <c r="AU160" s="36"/>
      <c r="AY160" s="86"/>
      <c r="AZ160" s="27">
        <v>794.14090053792006</v>
      </c>
      <c r="BA160" s="27">
        <v>24.413803629642203</v>
      </c>
      <c r="BB160" s="38">
        <v>19388</v>
      </c>
      <c r="BC160" s="82">
        <f t="shared" si="5"/>
        <v>0.31465035963750615</v>
      </c>
      <c r="BD160" s="29"/>
    </row>
    <row r="161" spans="1:56" s="27" customFormat="1" ht="15" customHeight="1" x14ac:dyDescent="0.25">
      <c r="A161" s="76"/>
      <c r="B161" s="27" t="s">
        <v>66</v>
      </c>
      <c r="E161" s="31"/>
      <c r="F161" s="32"/>
      <c r="G161" s="27">
        <v>1600</v>
      </c>
      <c r="H161" s="27">
        <v>1749</v>
      </c>
      <c r="I161" s="35" t="s">
        <v>629</v>
      </c>
      <c r="J161" s="35" t="s">
        <v>117</v>
      </c>
      <c r="K161" s="35" t="s">
        <v>630</v>
      </c>
      <c r="L161" s="121">
        <v>71.041933314115497</v>
      </c>
      <c r="M161" s="27">
        <v>15</v>
      </c>
      <c r="N161" s="27" t="s">
        <v>69</v>
      </c>
      <c r="AB161" s="33"/>
      <c r="AF161" s="36">
        <v>80654.25</v>
      </c>
      <c r="AG161" s="36"/>
      <c r="AH161" s="32"/>
      <c r="AJ161" s="33"/>
      <c r="AK161" s="36"/>
      <c r="AL161" s="36"/>
      <c r="AN161" s="36"/>
      <c r="AO161" s="36"/>
      <c r="AQ161" s="36"/>
      <c r="AR161" s="36"/>
      <c r="AT161" s="36"/>
      <c r="AU161" s="36"/>
      <c r="AY161" s="86"/>
      <c r="AZ161" s="38">
        <v>1224.4895644375099</v>
      </c>
      <c r="BA161" s="38">
        <v>42.495258033418324</v>
      </c>
      <c r="BB161" s="38">
        <v>52035</v>
      </c>
      <c r="BC161" s="82">
        <f t="shared" si="5"/>
        <v>0.84448274518968613</v>
      </c>
      <c r="BD161" s="29"/>
    </row>
    <row r="162" spans="1:56" s="27" customFormat="1" ht="15" customHeight="1" x14ac:dyDescent="0.25">
      <c r="A162" s="76"/>
      <c r="B162" s="26" t="s">
        <v>377</v>
      </c>
      <c r="C162" s="26"/>
      <c r="D162" s="26">
        <v>370579</v>
      </c>
      <c r="E162" s="44"/>
      <c r="F162" s="45"/>
      <c r="G162" s="26"/>
      <c r="H162" s="26"/>
      <c r="I162" s="183" t="s">
        <v>382</v>
      </c>
      <c r="J162" s="183" t="s">
        <v>383</v>
      </c>
      <c r="K162" s="183" t="s">
        <v>384</v>
      </c>
      <c r="L162" s="188"/>
      <c r="M162" s="189">
        <v>15</v>
      </c>
      <c r="N162" s="152" t="s">
        <v>69</v>
      </c>
      <c r="O162" s="60"/>
      <c r="P162" s="60"/>
      <c r="Q162" s="70"/>
      <c r="R162" s="70"/>
      <c r="S162" s="63"/>
      <c r="T162" s="70"/>
      <c r="U162" s="60"/>
      <c r="V162" s="70"/>
      <c r="W162" s="71"/>
      <c r="X162" s="71"/>
      <c r="Y162" s="71"/>
      <c r="Z162" s="71"/>
      <c r="AA162" s="71" t="s">
        <v>76</v>
      </c>
      <c r="AB162" s="60">
        <v>7</v>
      </c>
      <c r="AC162" s="71"/>
      <c r="AD162" s="71"/>
      <c r="AE162" s="60"/>
      <c r="AF162" s="71">
        <v>18778.649999999998</v>
      </c>
      <c r="AG162" s="103"/>
      <c r="AH162" s="72" t="s">
        <v>739</v>
      </c>
      <c r="AI162" s="102" t="s">
        <v>77</v>
      </c>
      <c r="AJ162" s="101"/>
      <c r="AK162" s="103"/>
      <c r="AL162" s="103"/>
      <c r="AM162" s="99"/>
      <c r="AN162" s="103"/>
      <c r="AO162" s="103"/>
      <c r="AP162" s="99"/>
      <c r="AQ162" s="103"/>
      <c r="AR162" s="103"/>
      <c r="AS162" s="99"/>
      <c r="AT162" s="103"/>
      <c r="AU162" s="103"/>
      <c r="AV162" s="99"/>
      <c r="AW162" s="99"/>
      <c r="AX162" s="99"/>
      <c r="AY162" s="107" t="s">
        <v>385</v>
      </c>
      <c r="AZ162" s="66"/>
      <c r="BA162" s="66"/>
      <c r="BB162" s="81">
        <v>0</v>
      </c>
      <c r="BC162" s="82">
        <f t="shared" si="5"/>
        <v>0</v>
      </c>
      <c r="BD162" s="29"/>
    </row>
    <row r="163" spans="1:56" s="27" customFormat="1" ht="15" customHeight="1" x14ac:dyDescent="0.25">
      <c r="A163" s="76"/>
      <c r="B163" s="27" t="s">
        <v>66</v>
      </c>
      <c r="E163" s="31"/>
      <c r="F163" s="32"/>
      <c r="G163" s="27">
        <v>4442</v>
      </c>
      <c r="H163" s="27">
        <v>4516</v>
      </c>
      <c r="I163" s="35" t="s">
        <v>631</v>
      </c>
      <c r="J163" s="35" t="s">
        <v>627</v>
      </c>
      <c r="K163" s="35" t="s">
        <v>78</v>
      </c>
      <c r="L163" s="129">
        <v>19</v>
      </c>
      <c r="M163" s="27">
        <v>15</v>
      </c>
      <c r="N163" s="27" t="s">
        <v>69</v>
      </c>
      <c r="AF163" s="36">
        <v>45416</v>
      </c>
      <c r="AG163" s="36"/>
      <c r="AH163" s="32"/>
      <c r="AJ163" s="33"/>
      <c r="AK163" s="36"/>
      <c r="AL163" s="36"/>
      <c r="AM163" s="85"/>
      <c r="AN163" s="36"/>
      <c r="AO163" s="36"/>
      <c r="AQ163" s="36"/>
      <c r="AR163" s="36"/>
      <c r="AT163" s="36"/>
      <c r="AU163" s="36"/>
      <c r="AY163" s="86"/>
      <c r="AZ163" s="27">
        <v>649</v>
      </c>
      <c r="BA163" s="27">
        <v>20</v>
      </c>
      <c r="BB163" s="38">
        <v>12976</v>
      </c>
      <c r="BC163" s="82">
        <f t="shared" si="5"/>
        <v>0.21058918231154736</v>
      </c>
      <c r="BD163" s="29"/>
    </row>
    <row r="164" spans="1:56" s="27" customFormat="1" ht="15" customHeight="1" x14ac:dyDescent="0.25">
      <c r="A164" s="76"/>
      <c r="B164" s="27" t="s">
        <v>66</v>
      </c>
      <c r="E164" s="31"/>
      <c r="F164" s="32"/>
      <c r="G164" s="27">
        <v>2800</v>
      </c>
      <c r="H164" s="27">
        <v>3099</v>
      </c>
      <c r="I164" s="35" t="s">
        <v>140</v>
      </c>
      <c r="J164" s="35" t="s">
        <v>632</v>
      </c>
      <c r="K164" s="35" t="s">
        <v>253</v>
      </c>
      <c r="L164" s="129">
        <v>50.661716647443292</v>
      </c>
      <c r="M164" s="27">
        <v>15</v>
      </c>
      <c r="N164" s="27" t="s">
        <v>69</v>
      </c>
      <c r="AF164" s="36">
        <v>64504.800000000003</v>
      </c>
      <c r="AH164" s="32"/>
      <c r="AJ164" s="33"/>
      <c r="AK164" s="36"/>
      <c r="AL164" s="36"/>
      <c r="AM164" s="85"/>
      <c r="AN164" s="36"/>
      <c r="AO164" s="36"/>
      <c r="AQ164" s="36"/>
      <c r="AR164" s="36"/>
      <c r="AT164" s="36"/>
      <c r="AU164" s="36"/>
      <c r="AY164" s="86"/>
      <c r="AZ164" s="27">
        <v>1417.7831560931781</v>
      </c>
      <c r="BA164" s="27">
        <v>29.352866706835776</v>
      </c>
      <c r="BB164" s="38">
        <v>41616</v>
      </c>
      <c r="BC164" s="82">
        <f t="shared" si="5"/>
        <v>0.67539144659967287</v>
      </c>
      <c r="BD164" s="29"/>
    </row>
    <row r="165" spans="1:56" s="27" customFormat="1" ht="15" customHeight="1" x14ac:dyDescent="0.25">
      <c r="A165" s="76"/>
      <c r="B165" s="27" t="s">
        <v>66</v>
      </c>
      <c r="F165" s="32"/>
      <c r="G165" s="32">
        <v>2400</v>
      </c>
      <c r="H165" s="32">
        <v>2899</v>
      </c>
      <c r="I165" s="35" t="s">
        <v>85</v>
      </c>
      <c r="J165" s="35" t="s">
        <v>521</v>
      </c>
      <c r="K165" s="35" t="s">
        <v>253</v>
      </c>
      <c r="L165" s="121">
        <v>60</v>
      </c>
      <c r="M165" s="27">
        <v>15</v>
      </c>
      <c r="N165" s="27" t="s">
        <v>71</v>
      </c>
      <c r="AF165" s="36">
        <v>214247.55</v>
      </c>
      <c r="AG165" s="36"/>
      <c r="AH165" s="32"/>
      <c r="AJ165" s="33"/>
      <c r="AK165" s="36"/>
      <c r="AL165" s="36"/>
      <c r="AN165" s="36"/>
      <c r="AO165" s="36"/>
      <c r="AQ165" s="36"/>
      <c r="AR165" s="36"/>
      <c r="AT165" s="36"/>
      <c r="AU165" s="36"/>
      <c r="AY165" s="79"/>
      <c r="AZ165" s="27">
        <v>3290</v>
      </c>
      <c r="BA165" s="27">
        <v>39.467173252279636</v>
      </c>
      <c r="BB165" s="38">
        <v>129847</v>
      </c>
      <c r="BC165" s="82">
        <f t="shared" si="5"/>
        <v>2.1073037573680247</v>
      </c>
      <c r="BD165" s="29"/>
    </row>
    <row r="166" spans="1:56" s="27" customFormat="1" ht="15" customHeight="1" x14ac:dyDescent="0.25">
      <c r="A166" s="76"/>
      <c r="B166" s="26" t="s">
        <v>377</v>
      </c>
      <c r="C166" s="26"/>
      <c r="D166" s="26">
        <v>370579</v>
      </c>
      <c r="E166" s="26"/>
      <c r="F166" s="26"/>
      <c r="G166" s="26"/>
      <c r="H166" s="26"/>
      <c r="I166" s="183" t="s">
        <v>386</v>
      </c>
      <c r="J166" s="183" t="s">
        <v>387</v>
      </c>
      <c r="K166" s="183" t="s">
        <v>388</v>
      </c>
      <c r="L166" s="188"/>
      <c r="M166" s="189">
        <v>15</v>
      </c>
      <c r="N166" s="152" t="s">
        <v>69</v>
      </c>
      <c r="O166" s="60"/>
      <c r="P166" s="60"/>
      <c r="Q166" s="70"/>
      <c r="R166" s="70"/>
      <c r="S166" s="63"/>
      <c r="T166" s="70"/>
      <c r="U166" s="60"/>
      <c r="V166" s="70"/>
      <c r="W166" s="71"/>
      <c r="X166" s="71"/>
      <c r="Y166" s="71"/>
      <c r="Z166" s="71"/>
      <c r="AA166" s="71" t="s">
        <v>76</v>
      </c>
      <c r="AB166" s="60">
        <v>7</v>
      </c>
      <c r="AC166" s="71"/>
      <c r="AD166" s="71"/>
      <c r="AE166" s="60"/>
      <c r="AF166" s="71">
        <v>14086.05</v>
      </c>
      <c r="AG166" s="103"/>
      <c r="AH166" s="72" t="s">
        <v>739</v>
      </c>
      <c r="AI166" s="102" t="s">
        <v>77</v>
      </c>
      <c r="AJ166" s="101"/>
      <c r="AK166" s="103"/>
      <c r="AL166" s="103"/>
      <c r="AM166" s="99"/>
      <c r="AN166" s="103"/>
      <c r="AO166" s="103"/>
      <c r="AP166" s="99"/>
      <c r="AQ166" s="103"/>
      <c r="AR166" s="103"/>
      <c r="AS166" s="99"/>
      <c r="AT166" s="103"/>
      <c r="AU166" s="103"/>
      <c r="AV166" s="99"/>
      <c r="AW166" s="99"/>
      <c r="AX166" s="99"/>
      <c r="AY166" s="107" t="s">
        <v>123</v>
      </c>
      <c r="AZ166" s="66"/>
      <c r="BA166" s="66"/>
      <c r="BB166" s="81">
        <v>0</v>
      </c>
      <c r="BC166" s="82">
        <f t="shared" si="5"/>
        <v>0</v>
      </c>
      <c r="BD166" s="29"/>
    </row>
    <row r="167" spans="1:56" s="27" customFormat="1" ht="15" customHeight="1" x14ac:dyDescent="0.25">
      <c r="A167" s="76"/>
      <c r="B167" s="48"/>
      <c r="C167" s="48"/>
      <c r="D167" s="27" t="s">
        <v>225</v>
      </c>
      <c r="E167" s="49">
        <v>42917</v>
      </c>
      <c r="F167" s="50"/>
      <c r="G167" s="99"/>
      <c r="H167" s="99"/>
      <c r="I167" s="51" t="s">
        <v>125</v>
      </c>
      <c r="J167" s="51" t="s">
        <v>124</v>
      </c>
      <c r="K167" s="51" t="s">
        <v>96</v>
      </c>
      <c r="L167" s="52"/>
      <c r="M167" s="48">
        <v>15</v>
      </c>
      <c r="N167" s="48" t="s">
        <v>73</v>
      </c>
      <c r="O167" s="99"/>
      <c r="P167" s="99"/>
      <c r="Q167" s="99"/>
      <c r="R167" s="99"/>
      <c r="S167" s="99"/>
      <c r="T167" s="99"/>
      <c r="U167" s="99"/>
      <c r="V167" s="99"/>
      <c r="W167" s="99"/>
      <c r="X167" s="99"/>
      <c r="Y167" s="99"/>
      <c r="Z167" s="99"/>
      <c r="AA167" s="99"/>
      <c r="AB167" s="106">
        <v>0</v>
      </c>
      <c r="AC167" s="99"/>
      <c r="AD167" s="99"/>
      <c r="AE167" s="99" t="s">
        <v>226</v>
      </c>
      <c r="AF167" s="103">
        <v>33872.85</v>
      </c>
      <c r="AG167" s="103"/>
      <c r="AH167" s="54"/>
      <c r="AI167" s="99" t="s">
        <v>177</v>
      </c>
      <c r="AJ167" s="101"/>
      <c r="AK167" s="103"/>
      <c r="AL167" s="103"/>
      <c r="AM167" s="99"/>
      <c r="AN167" s="103"/>
      <c r="AO167" s="103"/>
      <c r="AP167" s="99"/>
      <c r="AQ167" s="103"/>
      <c r="AR167" s="103"/>
      <c r="AS167" s="99"/>
      <c r="AT167" s="103"/>
      <c r="AU167" s="103"/>
      <c r="AV167" s="99"/>
      <c r="AW167" s="99"/>
      <c r="AX167" s="99"/>
      <c r="AY167" s="111" t="s">
        <v>70</v>
      </c>
      <c r="AZ167" s="99">
        <v>567</v>
      </c>
      <c r="BA167" s="101">
        <v>36</v>
      </c>
      <c r="BB167" s="81">
        <v>20412</v>
      </c>
      <c r="BC167" s="82">
        <f t="shared" si="5"/>
        <v>0.33126898808132743</v>
      </c>
      <c r="BD167" s="29"/>
    </row>
    <row r="168" spans="1:56" s="27" customFormat="1" ht="15" customHeight="1" x14ac:dyDescent="0.25">
      <c r="A168" s="76"/>
      <c r="B168" s="27" t="s">
        <v>66</v>
      </c>
      <c r="E168" s="31"/>
      <c r="F168" s="32"/>
      <c r="G168" s="27">
        <v>1200</v>
      </c>
      <c r="H168" s="27">
        <v>1499</v>
      </c>
      <c r="I168" s="35" t="s">
        <v>633</v>
      </c>
      <c r="J168" s="35" t="s">
        <v>255</v>
      </c>
      <c r="K168" s="35" t="s">
        <v>78</v>
      </c>
      <c r="L168" s="121">
        <v>51</v>
      </c>
      <c r="M168" s="27">
        <v>15</v>
      </c>
      <c r="N168" s="27" t="s">
        <v>69</v>
      </c>
      <c r="Q168" s="33"/>
      <c r="R168" s="33"/>
      <c r="S168" s="28"/>
      <c r="T168" s="33"/>
      <c r="V168" s="33"/>
      <c r="W168" s="36"/>
      <c r="X168" s="36"/>
      <c r="Y168" s="36"/>
      <c r="Z168" s="36"/>
      <c r="AA168" s="36"/>
      <c r="AC168" s="36"/>
      <c r="AD168" s="36"/>
      <c r="AF168" s="36">
        <v>52250.5</v>
      </c>
      <c r="AH168" s="32"/>
      <c r="AJ168" s="33"/>
      <c r="AK168" s="36"/>
      <c r="AL168" s="36"/>
      <c r="AN168" s="36"/>
      <c r="AO168" s="36"/>
      <c r="AQ168" s="36"/>
      <c r="AR168" s="36"/>
      <c r="AT168" s="36"/>
      <c r="AU168" s="36"/>
      <c r="AY168" s="86"/>
      <c r="AZ168" s="27">
        <v>1705</v>
      </c>
      <c r="BA168" s="27">
        <v>20</v>
      </c>
      <c r="BB168" s="38">
        <v>33710</v>
      </c>
      <c r="BC168" s="82">
        <f t="shared" si="5"/>
        <v>0.54708395004024823</v>
      </c>
      <c r="BD168" s="29"/>
    </row>
    <row r="169" spans="1:56" s="27" customFormat="1" ht="15" customHeight="1" x14ac:dyDescent="0.25">
      <c r="A169" s="76"/>
      <c r="B169" s="99" t="s">
        <v>66</v>
      </c>
      <c r="C169" s="99"/>
      <c r="D169" s="27" t="s">
        <v>454</v>
      </c>
      <c r="E169" s="100"/>
      <c r="F169" s="72"/>
      <c r="G169" s="99"/>
      <c r="H169" s="99"/>
      <c r="I169" s="51" t="s">
        <v>299</v>
      </c>
      <c r="J169" s="102" t="s">
        <v>97</v>
      </c>
      <c r="K169" s="102" t="s">
        <v>455</v>
      </c>
      <c r="L169" s="104">
        <v>73</v>
      </c>
      <c r="M169" s="99">
        <v>16</v>
      </c>
      <c r="N169" s="99" t="s">
        <v>71</v>
      </c>
      <c r="O169" s="99"/>
      <c r="P169" s="99"/>
      <c r="Q169" s="99"/>
      <c r="R169" s="99"/>
      <c r="S169" s="99"/>
      <c r="T169" s="99"/>
      <c r="U169" s="99"/>
      <c r="V169" s="99"/>
      <c r="W169" s="99"/>
      <c r="X169" s="99"/>
      <c r="Y169" s="99"/>
      <c r="Z169" s="99"/>
      <c r="AA169" s="99"/>
      <c r="AB169" s="101"/>
      <c r="AC169" s="99"/>
      <c r="AD169" s="99"/>
      <c r="AE169" s="103"/>
      <c r="AF169" s="103">
        <v>297233</v>
      </c>
      <c r="AG169" s="103"/>
      <c r="AH169" s="72"/>
      <c r="AI169" s="99"/>
      <c r="AJ169" s="101"/>
      <c r="AK169" s="103"/>
      <c r="AL169" s="103"/>
      <c r="AM169" s="99"/>
      <c r="AN169" s="103"/>
      <c r="AO169" s="103"/>
      <c r="AP169" s="99"/>
      <c r="AQ169" s="103"/>
      <c r="AR169" s="103"/>
      <c r="AS169" s="99"/>
      <c r="AT169" s="103"/>
      <c r="AU169" s="103"/>
      <c r="AV169" s="99"/>
      <c r="AW169" s="99"/>
      <c r="AX169" s="99"/>
      <c r="AY169" s="109" t="s">
        <v>463</v>
      </c>
      <c r="AZ169" s="104"/>
      <c r="BA169" s="104"/>
      <c r="BB169" s="81"/>
      <c r="BC169" s="82"/>
      <c r="BD169" s="29"/>
    </row>
    <row r="170" spans="1:56" s="27" customFormat="1" ht="15" customHeight="1" x14ac:dyDescent="0.25">
      <c r="A170" s="76"/>
      <c r="B170" s="27" t="s">
        <v>66</v>
      </c>
      <c r="E170" s="31"/>
      <c r="F170" s="32"/>
      <c r="G170" s="27">
        <v>5000</v>
      </c>
      <c r="H170" s="27">
        <v>5199</v>
      </c>
      <c r="I170" s="35" t="s">
        <v>634</v>
      </c>
      <c r="J170" s="35" t="s">
        <v>451</v>
      </c>
      <c r="K170" s="35" t="s">
        <v>78</v>
      </c>
      <c r="L170" s="132">
        <v>73.563616993520895</v>
      </c>
      <c r="M170" s="27">
        <v>16</v>
      </c>
      <c r="N170" s="27" t="s">
        <v>69</v>
      </c>
      <c r="AB170" s="33"/>
      <c r="AF170" s="36">
        <v>71290.7</v>
      </c>
      <c r="AG170" s="36"/>
      <c r="AH170" s="32"/>
      <c r="AJ170" s="33"/>
      <c r="AK170" s="36"/>
      <c r="AL170" s="36"/>
      <c r="AN170" s="36"/>
      <c r="AO170" s="36"/>
      <c r="AQ170" s="36"/>
      <c r="AR170" s="36"/>
      <c r="AT170" s="36"/>
      <c r="AU170" s="36"/>
      <c r="AY170" s="86"/>
      <c r="AZ170" s="38">
        <v>2299.6811160766802</v>
      </c>
      <c r="BA170" s="33">
        <v>20.000164230798678</v>
      </c>
      <c r="BB170" s="38">
        <v>45994</v>
      </c>
      <c r="BC170" s="82">
        <f t="shared" ref="BC170:BC195" si="6">BB170/(5280*11.67)</f>
        <v>0.74644257484874454</v>
      </c>
      <c r="BD170" s="29"/>
    </row>
    <row r="171" spans="1:56" s="27" customFormat="1" ht="15" customHeight="1" x14ac:dyDescent="0.25">
      <c r="A171" s="76"/>
      <c r="B171" s="27" t="s">
        <v>66</v>
      </c>
      <c r="G171" s="27">
        <v>6600</v>
      </c>
      <c r="H171" s="27">
        <v>6703</v>
      </c>
      <c r="I171" s="35" t="s">
        <v>635</v>
      </c>
      <c r="J171" s="35" t="s">
        <v>634</v>
      </c>
      <c r="K171" s="35" t="s">
        <v>636</v>
      </c>
      <c r="L171" s="132">
        <v>58.453028107794843</v>
      </c>
      <c r="M171" s="27">
        <v>16</v>
      </c>
      <c r="N171" s="27" t="s">
        <v>69</v>
      </c>
      <c r="AF171" s="36">
        <v>26745.25</v>
      </c>
      <c r="AJ171" s="33"/>
      <c r="AK171" s="36"/>
      <c r="AL171" s="36"/>
      <c r="AN171" s="36"/>
      <c r="AO171" s="36"/>
      <c r="AY171" s="79"/>
      <c r="AZ171" s="27">
        <v>915.07190170774993</v>
      </c>
      <c r="BA171" s="27">
        <v>18.856441737308199</v>
      </c>
      <c r="BB171" s="38">
        <v>17255</v>
      </c>
      <c r="BC171" s="82">
        <f t="shared" si="6"/>
        <v>0.2800336267559918</v>
      </c>
      <c r="BD171" s="29"/>
    </row>
    <row r="172" spans="1:56" s="27" customFormat="1" ht="15" customHeight="1" x14ac:dyDescent="0.25">
      <c r="A172" s="76"/>
      <c r="B172" s="27" t="s">
        <v>74</v>
      </c>
      <c r="F172" s="32"/>
      <c r="G172" s="32">
        <v>7500</v>
      </c>
      <c r="H172" s="32">
        <v>7999</v>
      </c>
      <c r="I172" s="35" t="s">
        <v>371</v>
      </c>
      <c r="J172" s="35" t="s">
        <v>637</v>
      </c>
      <c r="K172" s="35" t="s">
        <v>638</v>
      </c>
      <c r="L172" s="121">
        <v>77.753009554689385</v>
      </c>
      <c r="M172" s="27">
        <v>16</v>
      </c>
      <c r="N172" s="27" t="s">
        <v>121</v>
      </c>
      <c r="AF172" s="36">
        <v>95670.299999999988</v>
      </c>
      <c r="AG172" s="36"/>
      <c r="AH172" s="32"/>
      <c r="AJ172" s="33"/>
      <c r="AK172" s="36"/>
      <c r="AL172" s="36"/>
      <c r="AN172" s="36"/>
      <c r="AO172" s="36"/>
      <c r="AQ172" s="36"/>
      <c r="AR172" s="36"/>
      <c r="AT172" s="36"/>
      <c r="AU172" s="36"/>
      <c r="AY172" s="79"/>
      <c r="AZ172" s="27">
        <v>2959.468478521102</v>
      </c>
      <c r="BA172" s="27">
        <v>19.592031616763364</v>
      </c>
      <c r="BB172" s="38">
        <v>57982</v>
      </c>
      <c r="BC172" s="82">
        <f t="shared" si="6"/>
        <v>0.94099737737269873</v>
      </c>
      <c r="BD172" s="29"/>
    </row>
    <row r="173" spans="1:56" s="27" customFormat="1" ht="15" customHeight="1" x14ac:dyDescent="0.25">
      <c r="A173" s="76"/>
      <c r="B173" s="27" t="s">
        <v>66</v>
      </c>
      <c r="D173" s="27" t="s">
        <v>426</v>
      </c>
      <c r="E173" s="31"/>
      <c r="F173" s="32"/>
      <c r="G173" s="121">
        <v>10500</v>
      </c>
      <c r="H173" s="121">
        <v>10599</v>
      </c>
      <c r="I173" s="155" t="s">
        <v>297</v>
      </c>
      <c r="J173" s="128" t="s">
        <v>78</v>
      </c>
      <c r="K173" s="128" t="s">
        <v>298</v>
      </c>
      <c r="L173" s="121">
        <v>59</v>
      </c>
      <c r="M173" s="126">
        <v>17</v>
      </c>
      <c r="N173" s="126" t="s">
        <v>69</v>
      </c>
      <c r="AB173" s="33">
        <v>0</v>
      </c>
      <c r="AF173" s="127">
        <v>30665.200000000001</v>
      </c>
      <c r="AG173" s="36"/>
      <c r="AH173" s="32"/>
      <c r="AJ173" s="33"/>
      <c r="AK173" s="36"/>
      <c r="AL173" s="36"/>
      <c r="AN173" s="36"/>
      <c r="AO173" s="36"/>
      <c r="AQ173" s="36"/>
      <c r="AR173" s="36"/>
      <c r="AT173" s="36"/>
      <c r="AU173" s="36"/>
      <c r="AY173" s="109" t="s">
        <v>453</v>
      </c>
      <c r="AZ173" s="129">
        <v>581.86934333212503</v>
      </c>
      <c r="BA173" s="121">
        <v>34</v>
      </c>
      <c r="BB173" s="130">
        <v>19784</v>
      </c>
      <c r="BC173" s="82">
        <f t="shared" si="6"/>
        <v>0.32107709485601515</v>
      </c>
      <c r="BD173" s="29"/>
    </row>
    <row r="174" spans="1:56" s="27" customFormat="1" ht="15" customHeight="1" x14ac:dyDescent="0.25">
      <c r="A174" s="76"/>
      <c r="B174" s="27" t="s">
        <v>66</v>
      </c>
      <c r="D174" s="27" t="s">
        <v>426</v>
      </c>
      <c r="E174" s="31"/>
      <c r="F174" s="32"/>
      <c r="G174" s="121">
        <v>4100</v>
      </c>
      <c r="H174" s="121">
        <v>4399</v>
      </c>
      <c r="I174" s="155" t="s">
        <v>298</v>
      </c>
      <c r="J174" s="128" t="s">
        <v>78</v>
      </c>
      <c r="K174" s="128" t="s">
        <v>299</v>
      </c>
      <c r="L174" s="121">
        <v>58.915724710258978</v>
      </c>
      <c r="M174" s="126">
        <v>17</v>
      </c>
      <c r="N174" s="126" t="s">
        <v>69</v>
      </c>
      <c r="AB174" s="33">
        <v>2</v>
      </c>
      <c r="AF174" s="127">
        <v>43331.8</v>
      </c>
      <c r="AG174" s="36"/>
      <c r="AH174" s="32"/>
      <c r="AJ174" s="33"/>
      <c r="AK174" s="36"/>
      <c r="AL174" s="36"/>
      <c r="AN174" s="36"/>
      <c r="AO174" s="36"/>
      <c r="AQ174" s="36"/>
      <c r="AR174" s="36"/>
      <c r="AT174" s="36"/>
      <c r="AU174" s="36"/>
      <c r="AY174" s="109" t="s">
        <v>453</v>
      </c>
      <c r="AZ174" s="129">
        <v>1188.8878066785098</v>
      </c>
      <c r="BA174" s="121">
        <v>23.514413927839747</v>
      </c>
      <c r="BB174" s="130">
        <v>27956</v>
      </c>
      <c r="BC174" s="82">
        <f t="shared" si="6"/>
        <v>0.45370153981979178</v>
      </c>
      <c r="BD174" s="29"/>
    </row>
    <row r="175" spans="1:56" s="27" customFormat="1" ht="15" customHeight="1" x14ac:dyDescent="0.25">
      <c r="A175" s="76"/>
      <c r="B175" s="27" t="s">
        <v>66</v>
      </c>
      <c r="D175" s="27" t="s">
        <v>426</v>
      </c>
      <c r="E175" s="31"/>
      <c r="F175" s="32"/>
      <c r="G175" s="121">
        <v>3700</v>
      </c>
      <c r="H175" s="121">
        <v>3799</v>
      </c>
      <c r="I175" s="155" t="s">
        <v>300</v>
      </c>
      <c r="J175" s="128" t="s">
        <v>299</v>
      </c>
      <c r="K175" s="128" t="s">
        <v>299</v>
      </c>
      <c r="L175" s="121">
        <v>51</v>
      </c>
      <c r="M175" s="126">
        <v>17</v>
      </c>
      <c r="N175" s="126" t="s">
        <v>69</v>
      </c>
      <c r="Q175" s="33"/>
      <c r="R175" s="33"/>
      <c r="S175" s="28"/>
      <c r="T175" s="33"/>
      <c r="V175" s="33"/>
      <c r="W175" s="36"/>
      <c r="X175" s="36"/>
      <c r="Y175" s="36"/>
      <c r="Z175" s="36"/>
      <c r="AA175" s="36"/>
      <c r="AB175" s="27">
        <v>4</v>
      </c>
      <c r="AC175" s="36"/>
      <c r="AD175" s="36"/>
      <c r="AF175" s="127">
        <v>47671.8</v>
      </c>
      <c r="AG175" s="36"/>
      <c r="AH175" s="32"/>
      <c r="AJ175" s="33"/>
      <c r="AK175" s="36"/>
      <c r="AL175" s="36"/>
      <c r="AN175" s="36"/>
      <c r="AO175" s="36"/>
      <c r="AQ175" s="36"/>
      <c r="AR175" s="36"/>
      <c r="AT175" s="36"/>
      <c r="AU175" s="36"/>
      <c r="AY175" s="109" t="s">
        <v>453</v>
      </c>
      <c r="AZ175" s="129">
        <v>1281.5067496377101</v>
      </c>
      <c r="BA175" s="121">
        <v>24</v>
      </c>
      <c r="BB175" s="130">
        <v>30756</v>
      </c>
      <c r="BC175" s="82">
        <f t="shared" si="6"/>
        <v>0.49914310197086548</v>
      </c>
      <c r="BD175" s="29"/>
    </row>
    <row r="176" spans="1:56" s="27" customFormat="1" ht="15" customHeight="1" x14ac:dyDescent="0.25">
      <c r="A176" s="76"/>
      <c r="B176" s="27" t="s">
        <v>66</v>
      </c>
      <c r="D176" s="27" t="s">
        <v>426</v>
      </c>
      <c r="E176" s="31"/>
      <c r="F176" s="32"/>
      <c r="G176" s="121">
        <v>11006</v>
      </c>
      <c r="H176" s="121">
        <v>11199</v>
      </c>
      <c r="I176" s="155" t="s">
        <v>301</v>
      </c>
      <c r="J176" s="128" t="s">
        <v>302</v>
      </c>
      <c r="K176" s="128" t="s">
        <v>303</v>
      </c>
      <c r="L176" s="121">
        <v>61.288399604268847</v>
      </c>
      <c r="M176" s="126">
        <v>17</v>
      </c>
      <c r="N176" s="126" t="s">
        <v>69</v>
      </c>
      <c r="AB176" s="27">
        <v>5</v>
      </c>
      <c r="AF176" s="127">
        <v>73635.850000000006</v>
      </c>
      <c r="AH176" s="32"/>
      <c r="AJ176" s="33"/>
      <c r="AK176" s="36"/>
      <c r="AL176" s="36"/>
      <c r="AM176" s="85"/>
      <c r="AN176" s="36"/>
      <c r="AO176" s="36"/>
      <c r="AQ176" s="36"/>
      <c r="AR176" s="36"/>
      <c r="AT176" s="36"/>
      <c r="AU176" s="36"/>
      <c r="AY176" s="109" t="s">
        <v>453</v>
      </c>
      <c r="AZ176" s="129">
        <v>2077.0469666851009</v>
      </c>
      <c r="BA176" s="121">
        <v>22.872376389167368</v>
      </c>
      <c r="BB176" s="130">
        <v>47507</v>
      </c>
      <c r="BC176" s="82">
        <f t="shared" si="6"/>
        <v>0.77099724753966403</v>
      </c>
      <c r="BD176" s="29"/>
    </row>
    <row r="177" spans="1:56" s="27" customFormat="1" ht="15" customHeight="1" x14ac:dyDescent="0.25">
      <c r="A177" s="76"/>
      <c r="B177" s="27" t="s">
        <v>66</v>
      </c>
      <c r="D177" s="27" t="s">
        <v>426</v>
      </c>
      <c r="E177" s="31"/>
      <c r="F177" s="32"/>
      <c r="G177" s="121">
        <v>4500</v>
      </c>
      <c r="H177" s="121">
        <v>4599</v>
      </c>
      <c r="I177" s="155" t="s">
        <v>304</v>
      </c>
      <c r="J177" s="128" t="s">
        <v>301</v>
      </c>
      <c r="K177" s="128" t="s">
        <v>78</v>
      </c>
      <c r="L177" s="121">
        <v>66</v>
      </c>
      <c r="M177" s="126">
        <v>17</v>
      </c>
      <c r="N177" s="126" t="s">
        <v>69</v>
      </c>
      <c r="Q177" s="33"/>
      <c r="R177" s="33"/>
      <c r="S177" s="28"/>
      <c r="T177" s="33"/>
      <c r="V177" s="33"/>
      <c r="W177" s="36"/>
      <c r="X177" s="36"/>
      <c r="Y177" s="36"/>
      <c r="Z177" s="36"/>
      <c r="AA177" s="36"/>
      <c r="AB177" s="27">
        <v>2</v>
      </c>
      <c r="AC177" s="36"/>
      <c r="AD177" s="36"/>
      <c r="AF177" s="127">
        <v>15304.7</v>
      </c>
      <c r="AG177" s="36"/>
      <c r="AH177" s="32"/>
      <c r="AJ177" s="33"/>
      <c r="AK177" s="36"/>
      <c r="AL177" s="36"/>
      <c r="AN177" s="36"/>
      <c r="AO177" s="36"/>
      <c r="AQ177" s="36"/>
      <c r="AR177" s="36"/>
      <c r="AT177" s="36"/>
      <c r="AU177" s="36"/>
      <c r="AY177" s="109" t="s">
        <v>453</v>
      </c>
      <c r="AZ177" s="129">
        <v>411.40914710868702</v>
      </c>
      <c r="BA177" s="121">
        <v>24</v>
      </c>
      <c r="BB177" s="130">
        <v>9874</v>
      </c>
      <c r="BC177" s="82">
        <f t="shared" si="6"/>
        <v>0.16024642309989354</v>
      </c>
      <c r="BD177" s="29"/>
    </row>
    <row r="178" spans="1:56" s="27" customFormat="1" ht="15" customHeight="1" x14ac:dyDescent="0.25">
      <c r="A178" s="76"/>
      <c r="B178" s="27" t="s">
        <v>66</v>
      </c>
      <c r="D178" s="27" t="s">
        <v>426</v>
      </c>
      <c r="E178" s="31"/>
      <c r="F178" s="32"/>
      <c r="G178" s="121">
        <v>10700</v>
      </c>
      <c r="H178" s="121">
        <v>10712</v>
      </c>
      <c r="I178" s="155" t="s">
        <v>303</v>
      </c>
      <c r="J178" s="128" t="s">
        <v>305</v>
      </c>
      <c r="K178" s="128" t="s">
        <v>301</v>
      </c>
      <c r="L178" s="121">
        <v>52</v>
      </c>
      <c r="M178" s="126">
        <v>17</v>
      </c>
      <c r="N178" s="126" t="s">
        <v>69</v>
      </c>
      <c r="AB178" s="33">
        <v>3</v>
      </c>
      <c r="AF178" s="127">
        <v>26463.15</v>
      </c>
      <c r="AG178" s="36"/>
      <c r="AH178" s="32"/>
      <c r="AJ178" s="33"/>
      <c r="AK178" s="36"/>
      <c r="AL178" s="36"/>
      <c r="AN178" s="36"/>
      <c r="AO178" s="36"/>
      <c r="AQ178" s="36"/>
      <c r="AR178" s="36"/>
      <c r="AT178" s="36"/>
      <c r="AU178" s="36"/>
      <c r="AY178" s="109" t="s">
        <v>453</v>
      </c>
      <c r="AZ178" s="129">
        <v>656.65349788515402</v>
      </c>
      <c r="BA178" s="121">
        <v>26</v>
      </c>
      <c r="BB178" s="130">
        <v>17073</v>
      </c>
      <c r="BC178" s="82">
        <f t="shared" si="6"/>
        <v>0.27707992521617203</v>
      </c>
      <c r="BD178" s="29"/>
    </row>
    <row r="179" spans="1:56" s="27" customFormat="1" ht="15" customHeight="1" x14ac:dyDescent="0.25">
      <c r="A179" s="76"/>
      <c r="B179" s="27" t="s">
        <v>66</v>
      </c>
      <c r="E179" s="31"/>
      <c r="F179" s="32"/>
      <c r="G179" s="27">
        <v>13600</v>
      </c>
      <c r="H179" s="27">
        <v>13699</v>
      </c>
      <c r="I179" s="35" t="s">
        <v>639</v>
      </c>
      <c r="J179" s="35" t="s">
        <v>640</v>
      </c>
      <c r="K179" s="35" t="s">
        <v>78</v>
      </c>
      <c r="L179" s="132">
        <v>67</v>
      </c>
      <c r="M179" s="27">
        <v>17</v>
      </c>
      <c r="N179" s="27" t="s">
        <v>69</v>
      </c>
      <c r="AB179" s="33"/>
      <c r="AF179" s="36">
        <v>11609.5</v>
      </c>
      <c r="AH179" s="32"/>
      <c r="AJ179" s="33"/>
      <c r="AK179" s="36"/>
      <c r="AL179" s="36"/>
      <c r="AN179" s="36"/>
      <c r="AO179" s="36"/>
      <c r="AQ179" s="36"/>
      <c r="AR179" s="36"/>
      <c r="AT179" s="36"/>
      <c r="AU179" s="36"/>
      <c r="AY179" s="86"/>
      <c r="AZ179" s="37">
        <v>312.07616528398398</v>
      </c>
      <c r="BA179" s="37">
        <v>24</v>
      </c>
      <c r="BB179" s="38">
        <v>7490</v>
      </c>
      <c r="BC179" s="82">
        <f t="shared" si="6"/>
        <v>0.1215561787541222</v>
      </c>
      <c r="BD179" s="29"/>
    </row>
    <row r="180" spans="1:56" s="27" customFormat="1" ht="15" customHeight="1" x14ac:dyDescent="0.25">
      <c r="A180" s="76"/>
      <c r="B180" s="27" t="s">
        <v>66</v>
      </c>
      <c r="E180" s="31"/>
      <c r="F180" s="32"/>
      <c r="G180" s="27">
        <v>3400</v>
      </c>
      <c r="H180" s="27">
        <v>3599</v>
      </c>
      <c r="I180" s="35" t="s">
        <v>640</v>
      </c>
      <c r="J180" s="35" t="s">
        <v>641</v>
      </c>
      <c r="K180" s="35" t="s">
        <v>642</v>
      </c>
      <c r="L180" s="132">
        <v>59.894285039809432</v>
      </c>
      <c r="M180" s="27">
        <v>17</v>
      </c>
      <c r="N180" s="27" t="s">
        <v>69</v>
      </c>
      <c r="AB180" s="33"/>
      <c r="AF180" s="36">
        <v>72225.350000000006</v>
      </c>
      <c r="AH180" s="32"/>
      <c r="AJ180" s="33"/>
      <c r="AK180" s="36"/>
      <c r="AL180" s="36"/>
      <c r="AN180" s="36"/>
      <c r="AO180" s="36"/>
      <c r="AQ180" s="36"/>
      <c r="AR180" s="36"/>
      <c r="AT180" s="36"/>
      <c r="AU180" s="36"/>
      <c r="AY180" s="86"/>
      <c r="AZ180" s="37">
        <v>2053.5540883169829</v>
      </c>
      <c r="BA180" s="37">
        <v>22.690904644342329</v>
      </c>
      <c r="BB180" s="38">
        <v>46597</v>
      </c>
      <c r="BC180" s="82">
        <f t="shared" si="6"/>
        <v>0.75622873984056505</v>
      </c>
      <c r="BD180" s="29"/>
    </row>
    <row r="181" spans="1:56" s="27" customFormat="1" ht="15" customHeight="1" x14ac:dyDescent="0.25">
      <c r="A181" s="76"/>
      <c r="B181" s="27" t="s">
        <v>66</v>
      </c>
      <c r="E181" s="31"/>
      <c r="F181" s="32"/>
      <c r="G181" s="27">
        <v>13400</v>
      </c>
      <c r="H181" s="27">
        <v>13499</v>
      </c>
      <c r="I181" s="35" t="s">
        <v>643</v>
      </c>
      <c r="J181" s="35" t="s">
        <v>78</v>
      </c>
      <c r="K181" s="35" t="s">
        <v>640</v>
      </c>
      <c r="L181" s="132">
        <v>70</v>
      </c>
      <c r="M181" s="27">
        <v>17</v>
      </c>
      <c r="N181" s="27" t="s">
        <v>69</v>
      </c>
      <c r="AB181" s="33"/>
      <c r="AF181" s="36">
        <v>6300.75</v>
      </c>
      <c r="AH181" s="32"/>
      <c r="AJ181" s="33"/>
      <c r="AK181" s="36"/>
      <c r="AL181" s="36"/>
      <c r="AN181" s="36"/>
      <c r="AO181" s="36"/>
      <c r="AQ181" s="36"/>
      <c r="AR181" s="36"/>
      <c r="AT181" s="36"/>
      <c r="AU181" s="36"/>
      <c r="AY181" s="86"/>
      <c r="AZ181" s="38">
        <v>169.38103996987499</v>
      </c>
      <c r="BA181" s="33">
        <v>24</v>
      </c>
      <c r="BB181" s="38">
        <v>4065</v>
      </c>
      <c r="BC181" s="82">
        <f t="shared" si="6"/>
        <v>6.5971410765755245E-2</v>
      </c>
      <c r="BD181" s="29"/>
    </row>
    <row r="182" spans="1:56" s="27" customFormat="1" ht="15" customHeight="1" x14ac:dyDescent="0.25">
      <c r="A182" s="76"/>
      <c r="B182" s="27" t="s">
        <v>66</v>
      </c>
      <c r="D182" s="31"/>
      <c r="E182" s="31"/>
      <c r="F182" s="42"/>
      <c r="G182" s="27">
        <v>13500</v>
      </c>
      <c r="H182" s="27">
        <v>13599</v>
      </c>
      <c r="I182" s="35" t="s">
        <v>644</v>
      </c>
      <c r="J182" s="35" t="s">
        <v>640</v>
      </c>
      <c r="K182" s="35" t="s">
        <v>78</v>
      </c>
      <c r="L182" s="132">
        <v>66</v>
      </c>
      <c r="M182" s="27">
        <v>17</v>
      </c>
      <c r="N182" s="27" t="s">
        <v>69</v>
      </c>
      <c r="AB182" s="53"/>
      <c r="AF182" s="36">
        <v>15921.6</v>
      </c>
      <c r="AG182" s="36"/>
      <c r="AH182" s="42"/>
      <c r="AJ182" s="33"/>
      <c r="AK182" s="36"/>
      <c r="AL182" s="36"/>
      <c r="AN182" s="36"/>
      <c r="AO182" s="36"/>
      <c r="AQ182" s="36"/>
      <c r="AR182" s="36"/>
      <c r="AT182" s="36"/>
      <c r="AU182" s="36"/>
      <c r="AY182" s="79"/>
      <c r="AZ182" s="38">
        <v>428.01268100398698</v>
      </c>
      <c r="BA182" s="38">
        <v>24</v>
      </c>
      <c r="BB182" s="38">
        <v>10272</v>
      </c>
      <c r="BC182" s="82">
        <f t="shared" si="6"/>
        <v>0.16670561657708188</v>
      </c>
      <c r="BD182" s="29"/>
    </row>
    <row r="183" spans="1:56" s="27" customFormat="1" ht="15" customHeight="1" x14ac:dyDescent="0.25">
      <c r="A183" s="76"/>
      <c r="D183" s="31"/>
      <c r="E183" s="31"/>
      <c r="F183" s="42"/>
      <c r="I183" s="35" t="s">
        <v>762</v>
      </c>
      <c r="J183" s="35" t="s">
        <v>763</v>
      </c>
      <c r="K183" s="35" t="s">
        <v>764</v>
      </c>
      <c r="L183" s="132"/>
      <c r="M183" s="27">
        <v>18</v>
      </c>
      <c r="N183" s="27" t="s">
        <v>69</v>
      </c>
      <c r="AB183" s="53"/>
      <c r="AF183" s="36">
        <v>42400</v>
      </c>
      <c r="AG183" s="36"/>
      <c r="AH183" s="42"/>
      <c r="AI183" s="27" t="s">
        <v>145</v>
      </c>
      <c r="AJ183" s="33" t="s">
        <v>765</v>
      </c>
      <c r="AK183" s="36">
        <v>22500</v>
      </c>
      <c r="AL183" s="36"/>
      <c r="AN183" s="36"/>
      <c r="AO183" s="36"/>
      <c r="AQ183" s="36"/>
      <c r="AR183" s="36"/>
      <c r="AT183" s="36"/>
      <c r="AU183" s="36"/>
      <c r="AY183" s="79"/>
      <c r="AZ183" s="38"/>
      <c r="BA183" s="38"/>
      <c r="BB183" s="38"/>
      <c r="BC183" s="82"/>
      <c r="BD183" s="29"/>
    </row>
    <row r="184" spans="1:56" s="27" customFormat="1" ht="15" customHeight="1" x14ac:dyDescent="0.25">
      <c r="A184" s="76"/>
      <c r="D184" s="31"/>
      <c r="E184" s="31"/>
      <c r="F184" s="42"/>
      <c r="I184" s="35" t="s">
        <v>766</v>
      </c>
      <c r="J184" s="35" t="s">
        <v>767</v>
      </c>
      <c r="K184" s="35" t="s">
        <v>768</v>
      </c>
      <c r="L184" s="132"/>
      <c r="M184" s="27">
        <v>18</v>
      </c>
      <c r="N184" s="27" t="s">
        <v>69</v>
      </c>
      <c r="AB184" s="53"/>
      <c r="AF184" s="36">
        <v>35000</v>
      </c>
      <c r="AG184" s="36"/>
      <c r="AH184" s="42"/>
      <c r="AI184" s="27" t="s">
        <v>145</v>
      </c>
      <c r="AJ184" s="33" t="s">
        <v>765</v>
      </c>
      <c r="AK184" s="36">
        <v>35000</v>
      </c>
      <c r="AL184" s="36"/>
      <c r="AN184" s="36"/>
      <c r="AO184" s="36"/>
      <c r="AQ184" s="36"/>
      <c r="AR184" s="36"/>
      <c r="AT184" s="36"/>
      <c r="AU184" s="36"/>
      <c r="AY184" s="79"/>
      <c r="AZ184" s="38"/>
      <c r="BA184" s="38"/>
      <c r="BB184" s="38"/>
      <c r="BC184" s="82"/>
      <c r="BD184" s="29"/>
    </row>
    <row r="185" spans="1:56" s="27" customFormat="1" ht="15" customHeight="1" x14ac:dyDescent="0.25">
      <c r="A185" s="76"/>
      <c r="D185" s="31"/>
      <c r="E185" s="31"/>
      <c r="F185" s="42"/>
      <c r="I185" s="35" t="s">
        <v>769</v>
      </c>
      <c r="J185" s="35" t="s">
        <v>770</v>
      </c>
      <c r="K185" s="35" t="s">
        <v>78</v>
      </c>
      <c r="L185" s="132"/>
      <c r="M185" s="27">
        <v>18</v>
      </c>
      <c r="N185" s="27" t="s">
        <v>69</v>
      </c>
      <c r="AB185" s="53"/>
      <c r="AF185" s="36">
        <v>2500</v>
      </c>
      <c r="AG185" s="36"/>
      <c r="AH185" s="42"/>
      <c r="AI185" s="27" t="s">
        <v>145</v>
      </c>
      <c r="AJ185" s="33" t="s">
        <v>765</v>
      </c>
      <c r="AK185" s="36">
        <v>2500</v>
      </c>
      <c r="AL185" s="36"/>
      <c r="AN185" s="36"/>
      <c r="AO185" s="36"/>
      <c r="AQ185" s="36"/>
      <c r="AR185" s="36"/>
      <c r="AT185" s="36"/>
      <c r="AU185" s="36"/>
      <c r="AY185" s="79"/>
      <c r="AZ185" s="38"/>
      <c r="BA185" s="38"/>
      <c r="BB185" s="38"/>
      <c r="BC185" s="82"/>
      <c r="BD185" s="29"/>
    </row>
    <row r="186" spans="1:56" s="27" customFormat="1" ht="15" customHeight="1" x14ac:dyDescent="0.25">
      <c r="A186" s="76"/>
      <c r="D186" s="31"/>
      <c r="E186" s="31"/>
      <c r="F186" s="42"/>
      <c r="I186" s="68" t="s">
        <v>771</v>
      </c>
      <c r="J186" s="68" t="s">
        <v>772</v>
      </c>
      <c r="K186" s="68" t="s">
        <v>773</v>
      </c>
      <c r="L186" s="132"/>
      <c r="M186" s="27">
        <v>18</v>
      </c>
      <c r="N186" s="27" t="s">
        <v>69</v>
      </c>
      <c r="AB186" s="53"/>
      <c r="AF186" s="36">
        <v>15000</v>
      </c>
      <c r="AG186" s="36"/>
      <c r="AH186" s="42"/>
      <c r="AI186" s="27" t="s">
        <v>145</v>
      </c>
      <c r="AJ186" s="33" t="s">
        <v>765</v>
      </c>
      <c r="AK186" s="36">
        <v>15000</v>
      </c>
      <c r="AL186" s="36"/>
      <c r="AN186" s="36"/>
      <c r="AO186" s="36"/>
      <c r="AQ186" s="36"/>
      <c r="AR186" s="36"/>
      <c r="AT186" s="36"/>
      <c r="AU186" s="36"/>
      <c r="AY186" s="79"/>
      <c r="AZ186" s="38"/>
      <c r="BA186" s="38"/>
      <c r="BB186" s="38"/>
      <c r="BC186" s="82"/>
      <c r="BD186" s="29"/>
    </row>
    <row r="187" spans="1:56" s="27" customFormat="1" ht="15" customHeight="1" x14ac:dyDescent="0.25">
      <c r="A187" s="76"/>
      <c r="B187" s="27" t="s">
        <v>66</v>
      </c>
      <c r="E187" s="31"/>
      <c r="F187" s="42"/>
      <c r="G187" s="27">
        <v>600</v>
      </c>
      <c r="H187" s="27">
        <v>609</v>
      </c>
      <c r="I187" s="35" t="s">
        <v>196</v>
      </c>
      <c r="J187" s="35" t="s">
        <v>372</v>
      </c>
      <c r="K187" s="35" t="s">
        <v>645</v>
      </c>
      <c r="L187" s="132">
        <v>87</v>
      </c>
      <c r="M187" s="27">
        <v>18</v>
      </c>
      <c r="N187" s="27" t="s">
        <v>69</v>
      </c>
      <c r="AB187" s="53"/>
      <c r="AF187" s="36">
        <v>19729.95</v>
      </c>
      <c r="AG187" s="36"/>
      <c r="AH187" s="42"/>
      <c r="AJ187" s="33"/>
      <c r="AK187" s="36"/>
      <c r="AL187" s="36"/>
      <c r="AN187" s="36"/>
      <c r="AO187" s="36"/>
      <c r="AQ187" s="36"/>
      <c r="AR187" s="36"/>
      <c r="AT187" s="36"/>
      <c r="AU187" s="36"/>
      <c r="AY187" s="79"/>
      <c r="AZ187" s="38">
        <v>303</v>
      </c>
      <c r="BA187" s="38">
        <v>42</v>
      </c>
      <c r="BB187" s="38">
        <v>12729</v>
      </c>
      <c r="BC187" s="82">
        <f t="shared" si="6"/>
        <v>0.20658058736464907</v>
      </c>
      <c r="BD187" s="29"/>
    </row>
    <row r="188" spans="1:56" s="27" customFormat="1" ht="15" customHeight="1" x14ac:dyDescent="0.25">
      <c r="A188" s="76"/>
      <c r="B188" s="27" t="s">
        <v>66</v>
      </c>
      <c r="D188" s="31"/>
      <c r="E188" s="31"/>
      <c r="F188" s="42"/>
      <c r="G188" s="27">
        <v>600</v>
      </c>
      <c r="H188" s="27">
        <v>799</v>
      </c>
      <c r="I188" s="35" t="s">
        <v>645</v>
      </c>
      <c r="J188" s="35" t="s">
        <v>196</v>
      </c>
      <c r="K188" s="35" t="s">
        <v>646</v>
      </c>
      <c r="L188" s="132">
        <v>72.703711065050115</v>
      </c>
      <c r="M188" s="27">
        <v>18</v>
      </c>
      <c r="N188" s="27" t="s">
        <v>69</v>
      </c>
      <c r="AB188" s="53"/>
      <c r="AF188" s="36">
        <v>54589.450000000004</v>
      </c>
      <c r="AG188" s="36"/>
      <c r="AH188" s="42"/>
      <c r="AJ188" s="33"/>
      <c r="AK188" s="36"/>
      <c r="AL188" s="36"/>
      <c r="AN188" s="36"/>
      <c r="AO188" s="36"/>
      <c r="AQ188" s="36"/>
      <c r="AR188" s="36"/>
      <c r="AT188" s="36"/>
      <c r="AU188" s="36"/>
      <c r="AY188" s="79"/>
      <c r="AZ188" s="38">
        <v>1565.7643423398831</v>
      </c>
      <c r="BA188" s="38">
        <v>22.493167744111872</v>
      </c>
      <c r="BB188" s="38">
        <v>35219</v>
      </c>
      <c r="BC188" s="82">
        <f t="shared" si="6"/>
        <v>0.5715737062138091</v>
      </c>
      <c r="BD188" s="29"/>
    </row>
    <row r="189" spans="1:56" s="27" customFormat="1" ht="15" customHeight="1" x14ac:dyDescent="0.25">
      <c r="A189" s="76"/>
      <c r="B189" s="27" t="s">
        <v>66</v>
      </c>
      <c r="D189" s="31"/>
      <c r="E189" s="31"/>
      <c r="F189" s="42"/>
      <c r="G189" s="27">
        <v>1</v>
      </c>
      <c r="H189" s="27">
        <v>99</v>
      </c>
      <c r="I189" s="35" t="s">
        <v>647</v>
      </c>
      <c r="J189" s="35" t="s">
        <v>105</v>
      </c>
      <c r="K189" s="35" t="s">
        <v>78</v>
      </c>
      <c r="L189" s="132">
        <v>63.172917703479165</v>
      </c>
      <c r="M189" s="27">
        <v>18</v>
      </c>
      <c r="N189" s="27" t="s">
        <v>69</v>
      </c>
      <c r="AB189" s="53"/>
      <c r="AF189" s="36">
        <v>102778.95</v>
      </c>
      <c r="AG189" s="36"/>
      <c r="AH189" s="42"/>
      <c r="AI189" s="27" t="s">
        <v>145</v>
      </c>
      <c r="AJ189" s="33"/>
      <c r="AK189" s="36"/>
      <c r="AL189" s="36"/>
      <c r="AN189" s="36"/>
      <c r="AO189" s="36"/>
      <c r="AQ189" s="36"/>
      <c r="AR189" s="36"/>
      <c r="AT189" s="36"/>
      <c r="AU189" s="36"/>
      <c r="AY189" s="79"/>
      <c r="AZ189" s="38">
        <v>2762.8307443654749</v>
      </c>
      <c r="BA189" s="38">
        <v>24.00038443731335</v>
      </c>
      <c r="BB189" s="38">
        <v>66309</v>
      </c>
      <c r="BC189" s="82">
        <f t="shared" si="6"/>
        <v>1.0761373373841241</v>
      </c>
      <c r="BD189" s="29"/>
    </row>
    <row r="190" spans="1:56" s="27" customFormat="1" ht="15" customHeight="1" x14ac:dyDescent="0.25">
      <c r="A190" s="76"/>
      <c r="B190" s="27" t="s">
        <v>66</v>
      </c>
      <c r="D190" s="31"/>
      <c r="E190" s="31"/>
      <c r="F190" s="42"/>
      <c r="G190" s="27">
        <v>600</v>
      </c>
      <c r="H190" s="27">
        <v>602</v>
      </c>
      <c r="I190" s="35" t="s">
        <v>372</v>
      </c>
      <c r="J190" s="35" t="s">
        <v>648</v>
      </c>
      <c r="K190" s="35" t="s">
        <v>196</v>
      </c>
      <c r="L190" s="132">
        <v>46</v>
      </c>
      <c r="M190" s="27">
        <v>18</v>
      </c>
      <c r="N190" s="27" t="s">
        <v>69</v>
      </c>
      <c r="AB190" s="53"/>
      <c r="AF190" s="36">
        <v>11657.550000000001</v>
      </c>
      <c r="AG190" s="36"/>
      <c r="AH190" s="42"/>
      <c r="AJ190" s="33"/>
      <c r="AK190" s="36"/>
      <c r="AL190" s="36"/>
      <c r="AN190" s="36"/>
      <c r="AO190" s="36"/>
      <c r="AQ190" s="36"/>
      <c r="AR190" s="36"/>
      <c r="AT190" s="36"/>
      <c r="AU190" s="36"/>
      <c r="AY190" s="79"/>
      <c r="AZ190" s="38">
        <v>341.85955112181</v>
      </c>
      <c r="BA190" s="38">
        <v>22</v>
      </c>
      <c r="BB190" s="38">
        <v>7521</v>
      </c>
      <c r="BC190" s="82">
        <f t="shared" si="6"/>
        <v>0.12205928176365195</v>
      </c>
      <c r="BD190" s="29"/>
    </row>
    <row r="191" spans="1:56" s="27" customFormat="1" ht="15" customHeight="1" x14ac:dyDescent="0.25">
      <c r="A191" s="76"/>
      <c r="B191" s="27" t="s">
        <v>66</v>
      </c>
      <c r="D191" s="31"/>
      <c r="E191" s="31"/>
      <c r="F191" s="42"/>
      <c r="G191" s="27">
        <v>9900</v>
      </c>
      <c r="H191" s="27">
        <v>9999</v>
      </c>
      <c r="I191" s="35" t="s">
        <v>649</v>
      </c>
      <c r="J191" s="35" t="s">
        <v>78</v>
      </c>
      <c r="K191" s="35" t="s">
        <v>196</v>
      </c>
      <c r="L191" s="132">
        <v>49</v>
      </c>
      <c r="M191" s="27">
        <v>18</v>
      </c>
      <c r="N191" s="27" t="s">
        <v>69</v>
      </c>
      <c r="AB191" s="53"/>
      <c r="AF191" s="36">
        <v>30590.799999999999</v>
      </c>
      <c r="AG191" s="36"/>
      <c r="AH191" s="42"/>
      <c r="AJ191" s="33"/>
      <c r="AK191" s="36"/>
      <c r="AL191" s="36"/>
      <c r="AN191" s="36"/>
      <c r="AO191" s="36"/>
      <c r="AQ191" s="36"/>
      <c r="AR191" s="36"/>
      <c r="AT191" s="36"/>
      <c r="AU191" s="36"/>
      <c r="AY191" s="79"/>
      <c r="AZ191" s="38">
        <v>939.80920381417104</v>
      </c>
      <c r="BA191" s="38">
        <v>21</v>
      </c>
      <c r="BB191" s="38">
        <v>19736</v>
      </c>
      <c r="BC191" s="82">
        <f t="shared" si="6"/>
        <v>0.32029809664771103</v>
      </c>
      <c r="BD191" s="29"/>
    </row>
    <row r="192" spans="1:56" s="27" customFormat="1" ht="15" customHeight="1" x14ac:dyDescent="0.25">
      <c r="A192" s="76"/>
      <c r="B192" s="27" t="s">
        <v>66</v>
      </c>
      <c r="D192" s="27" t="s">
        <v>774</v>
      </c>
      <c r="F192" s="32"/>
      <c r="G192" s="32">
        <v>10600</v>
      </c>
      <c r="H192" s="32">
        <v>10999</v>
      </c>
      <c r="I192" s="35" t="s">
        <v>650</v>
      </c>
      <c r="J192" s="35" t="s">
        <v>651</v>
      </c>
      <c r="K192" s="35" t="s">
        <v>652</v>
      </c>
      <c r="L192" s="121">
        <v>61.709860042910307</v>
      </c>
      <c r="M192" s="27">
        <v>18</v>
      </c>
      <c r="N192" s="27" t="s">
        <v>71</v>
      </c>
      <c r="AF192" s="36">
        <v>56424.901499999993</v>
      </c>
      <c r="AG192" s="36"/>
      <c r="AH192" s="32"/>
      <c r="AJ192" s="33"/>
      <c r="AK192" s="36"/>
      <c r="AL192" s="36"/>
      <c r="AN192" s="36"/>
      <c r="AO192" s="36"/>
      <c r="AQ192" s="36"/>
      <c r="AR192" s="36"/>
      <c r="AT192" s="36"/>
      <c r="AU192" s="36"/>
      <c r="AY192" s="79"/>
      <c r="AZ192" s="27">
        <v>1554.405</v>
      </c>
      <c r="BA192" s="27">
        <v>22</v>
      </c>
      <c r="BB192" s="38">
        <v>34196.909999999996</v>
      </c>
      <c r="BC192" s="82">
        <f t="shared" si="6"/>
        <v>0.55498607540702649</v>
      </c>
      <c r="BD192" s="29"/>
    </row>
    <row r="193" spans="1:56" s="27" customFormat="1" ht="15" customHeight="1" x14ac:dyDescent="0.25">
      <c r="A193" s="76"/>
      <c r="B193" s="27" t="s">
        <v>66</v>
      </c>
      <c r="E193" s="31"/>
      <c r="F193" s="32"/>
      <c r="G193" s="27">
        <v>2100</v>
      </c>
      <c r="H193" s="27">
        <v>2199</v>
      </c>
      <c r="I193" s="35" t="s">
        <v>653</v>
      </c>
      <c r="J193" s="35" t="s">
        <v>654</v>
      </c>
      <c r="K193" s="35" t="s">
        <v>655</v>
      </c>
      <c r="L193" s="132">
        <v>28</v>
      </c>
      <c r="M193" s="27">
        <v>19</v>
      </c>
      <c r="N193" s="27" t="s">
        <v>69</v>
      </c>
      <c r="Q193" s="33"/>
      <c r="R193" s="33"/>
      <c r="S193" s="28"/>
      <c r="T193" s="33"/>
      <c r="V193" s="33"/>
      <c r="W193" s="36"/>
      <c r="X193" s="36"/>
      <c r="Y193" s="36"/>
      <c r="Z193" s="36"/>
      <c r="AA193" s="36"/>
      <c r="AC193" s="36"/>
      <c r="AD193" s="36"/>
      <c r="AF193" s="36">
        <v>205271.15</v>
      </c>
      <c r="AG193" s="36"/>
      <c r="AH193" s="32"/>
      <c r="AJ193" s="33"/>
      <c r="AK193" s="36"/>
      <c r="AL193" s="36"/>
      <c r="AN193" s="36"/>
      <c r="AO193" s="36"/>
      <c r="AQ193" s="36"/>
      <c r="AR193" s="36"/>
      <c r="AT193" s="36"/>
      <c r="AU193" s="36"/>
      <c r="AY193" s="86"/>
      <c r="AZ193" s="27">
        <v>1488.00632597194</v>
      </c>
      <c r="BA193" s="27">
        <v>89</v>
      </c>
      <c r="BB193" s="38">
        <v>132433</v>
      </c>
      <c r="BC193" s="82">
        <f t="shared" si="6"/>
        <v>2.1492722858404094</v>
      </c>
      <c r="BD193" s="29"/>
    </row>
    <row r="194" spans="1:56" s="27" customFormat="1" ht="15" customHeight="1" x14ac:dyDescent="0.25">
      <c r="A194" s="76"/>
      <c r="B194" s="99" t="s">
        <v>74</v>
      </c>
      <c r="C194" s="99"/>
      <c r="D194" s="27" t="s">
        <v>430</v>
      </c>
      <c r="E194" s="99"/>
      <c r="F194" s="99"/>
      <c r="G194" s="99"/>
      <c r="H194" s="99"/>
      <c r="I194" s="35" t="s">
        <v>214</v>
      </c>
      <c r="J194" s="102" t="s">
        <v>197</v>
      </c>
      <c r="K194" s="102" t="s">
        <v>186</v>
      </c>
      <c r="L194" s="99"/>
      <c r="M194" s="99">
        <v>19</v>
      </c>
      <c r="N194" s="99"/>
      <c r="O194" s="99"/>
      <c r="P194" s="99"/>
      <c r="Q194" s="99"/>
      <c r="R194" s="99"/>
      <c r="S194" s="99"/>
      <c r="T194" s="99"/>
      <c r="U194" s="99"/>
      <c r="V194" s="99"/>
      <c r="W194" s="99"/>
      <c r="X194" s="99"/>
      <c r="Y194" s="99"/>
      <c r="Z194" s="99"/>
      <c r="AA194" s="99"/>
      <c r="AB194" s="99"/>
      <c r="AC194" s="99"/>
      <c r="AD194" s="99"/>
      <c r="AE194" s="99"/>
      <c r="AF194" s="103">
        <v>12500</v>
      </c>
      <c r="AG194" s="103"/>
      <c r="AH194" s="99"/>
      <c r="AI194" s="99" t="s">
        <v>215</v>
      </c>
      <c r="AJ194" s="101" t="s">
        <v>198</v>
      </c>
      <c r="AK194" s="103">
        <v>12500</v>
      </c>
      <c r="AL194" s="103"/>
      <c r="AM194" s="101" t="s">
        <v>213</v>
      </c>
      <c r="AN194" s="103">
        <v>12500</v>
      </c>
      <c r="AO194" s="103"/>
      <c r="AP194" s="99"/>
      <c r="AQ194" s="99"/>
      <c r="AR194" s="99"/>
      <c r="AS194" s="99"/>
      <c r="AT194" s="99"/>
      <c r="AU194" s="99"/>
      <c r="AV194" s="99"/>
      <c r="AW194" s="99"/>
      <c r="AX194" s="99"/>
      <c r="AY194" s="109" t="s">
        <v>453</v>
      </c>
      <c r="AZ194" s="99"/>
      <c r="BA194" s="99"/>
      <c r="BB194" s="81">
        <v>12493</v>
      </c>
      <c r="BC194" s="82">
        <f t="shared" si="6"/>
        <v>0.20275051284048715</v>
      </c>
      <c r="BD194" s="29"/>
    </row>
    <row r="195" spans="1:56" s="27" customFormat="1" ht="15" customHeight="1" x14ac:dyDescent="0.25">
      <c r="A195" s="76"/>
      <c r="B195" s="27" t="s">
        <v>66</v>
      </c>
      <c r="D195" s="31"/>
      <c r="E195" s="31"/>
      <c r="F195" s="42"/>
      <c r="G195" s="27">
        <v>1100</v>
      </c>
      <c r="H195" s="27">
        <v>1599</v>
      </c>
      <c r="I195" s="35" t="s">
        <v>656</v>
      </c>
      <c r="J195" s="35" t="s">
        <v>657</v>
      </c>
      <c r="K195" s="35" t="s">
        <v>658</v>
      </c>
      <c r="L195" s="132">
        <v>41</v>
      </c>
      <c r="M195" s="27">
        <v>19</v>
      </c>
      <c r="N195" s="27" t="s">
        <v>69</v>
      </c>
      <c r="AB195" s="53"/>
      <c r="AF195" s="36">
        <v>99816.900000000009</v>
      </c>
      <c r="AH195" s="42"/>
      <c r="AJ195" s="33"/>
      <c r="AK195" s="36"/>
      <c r="AL195" s="36"/>
      <c r="AN195" s="36"/>
      <c r="AO195" s="36"/>
      <c r="AQ195" s="36"/>
      <c r="AR195" s="36"/>
      <c r="AT195" s="36"/>
      <c r="AU195" s="36"/>
      <c r="AY195" s="79"/>
      <c r="AZ195" s="38">
        <v>3136</v>
      </c>
      <c r="BA195" s="38">
        <v>21</v>
      </c>
      <c r="BB195" s="38">
        <v>64398</v>
      </c>
      <c r="BC195" s="82">
        <f t="shared" si="6"/>
        <v>1.0451234712160162</v>
      </c>
      <c r="BD195" s="29"/>
    </row>
    <row r="196" spans="1:56" s="27" customFormat="1" ht="15" customHeight="1" x14ac:dyDescent="0.25">
      <c r="A196" s="76"/>
      <c r="B196" s="27" t="s">
        <v>66</v>
      </c>
      <c r="D196" s="27" t="s">
        <v>430</v>
      </c>
      <c r="E196" s="31"/>
      <c r="F196" s="32"/>
      <c r="G196" s="148"/>
      <c r="H196" s="148"/>
      <c r="I196" s="147" t="s">
        <v>373</v>
      </c>
      <c r="J196" s="147"/>
      <c r="K196" s="147"/>
      <c r="L196" s="148"/>
      <c r="M196" s="149">
        <v>19</v>
      </c>
      <c r="N196" s="126" t="s">
        <v>69</v>
      </c>
      <c r="AB196" s="33"/>
      <c r="AF196" s="127">
        <v>15000</v>
      </c>
      <c r="AG196" s="36"/>
      <c r="AH196" s="32"/>
      <c r="AI196" s="27" t="s">
        <v>216</v>
      </c>
      <c r="AJ196" s="33" t="s">
        <v>370</v>
      </c>
      <c r="AK196" s="36">
        <v>15000</v>
      </c>
      <c r="AL196" s="36"/>
      <c r="AN196" s="36"/>
      <c r="AO196" s="36"/>
      <c r="AQ196" s="36"/>
      <c r="AR196" s="36"/>
      <c r="AT196" s="36"/>
      <c r="AU196" s="36"/>
      <c r="AY196" s="109" t="s">
        <v>453</v>
      </c>
      <c r="AZ196" s="129"/>
      <c r="BA196" s="121"/>
      <c r="BB196" s="130"/>
      <c r="BC196" s="82"/>
      <c r="BD196" s="29"/>
    </row>
    <row r="197" spans="1:56" s="27" customFormat="1" ht="15" customHeight="1" x14ac:dyDescent="0.25">
      <c r="A197" s="76"/>
      <c r="B197" s="26" t="s">
        <v>74</v>
      </c>
      <c r="C197" s="26"/>
      <c r="D197" s="26" t="s">
        <v>775</v>
      </c>
      <c r="E197" s="26"/>
      <c r="F197" s="45"/>
      <c r="G197" s="45">
        <v>1300</v>
      </c>
      <c r="H197" s="45">
        <v>1999</v>
      </c>
      <c r="I197" s="46" t="s">
        <v>657</v>
      </c>
      <c r="J197" s="46" t="s">
        <v>658</v>
      </c>
      <c r="K197" s="46" t="s">
        <v>392</v>
      </c>
      <c r="L197" s="139">
        <v>70.636233828047253</v>
      </c>
      <c r="M197" s="26">
        <v>19</v>
      </c>
      <c r="N197" s="26" t="s">
        <v>71</v>
      </c>
      <c r="O197" s="26"/>
      <c r="P197" s="26"/>
      <c r="Q197" s="26"/>
      <c r="R197" s="26"/>
      <c r="S197" s="26"/>
      <c r="T197" s="26"/>
      <c r="U197" s="26"/>
      <c r="V197" s="26"/>
      <c r="W197" s="26"/>
      <c r="X197" s="26"/>
      <c r="Y197" s="26"/>
      <c r="Z197" s="26"/>
      <c r="AA197" s="26"/>
      <c r="AB197" s="26"/>
      <c r="AC197" s="26"/>
      <c r="AD197" s="26"/>
      <c r="AE197" s="26" t="s">
        <v>739</v>
      </c>
      <c r="AF197" s="83">
        <v>190665.75</v>
      </c>
      <c r="AG197" s="83">
        <v>118409.25</v>
      </c>
      <c r="AH197" s="45" t="s">
        <v>739</v>
      </c>
      <c r="AI197" s="26"/>
      <c r="AJ197" s="47"/>
      <c r="AK197" s="83"/>
      <c r="AL197" s="83"/>
      <c r="AM197" s="26"/>
      <c r="AN197" s="83"/>
      <c r="AO197" s="83"/>
      <c r="AP197" s="26"/>
      <c r="AQ197" s="83"/>
      <c r="AR197" s="83"/>
      <c r="AS197" s="26"/>
      <c r="AT197" s="83"/>
      <c r="AU197" s="83"/>
      <c r="AV197" s="26"/>
      <c r="AW197" s="26"/>
      <c r="AX197" s="26"/>
      <c r="AY197" s="190"/>
      <c r="AZ197" s="26">
        <v>4744.645884434156</v>
      </c>
      <c r="BA197" s="26">
        <v>24.354820742071254</v>
      </c>
      <c r="BB197" s="84">
        <v>115555</v>
      </c>
      <c r="BC197" s="82">
        <f>BB197/(5280*11.67)</f>
        <v>1.8753570408454727</v>
      </c>
      <c r="BD197" s="29"/>
    </row>
    <row r="198" spans="1:56" s="27" customFormat="1" ht="15" customHeight="1" x14ac:dyDescent="0.25">
      <c r="A198" s="76"/>
      <c r="B198" s="26" t="s">
        <v>66</v>
      </c>
      <c r="C198" s="26"/>
      <c r="D198" s="26" t="s">
        <v>776</v>
      </c>
      <c r="E198" s="44"/>
      <c r="F198" s="45"/>
      <c r="G198" s="139">
        <v>800</v>
      </c>
      <c r="H198" s="139">
        <v>848</v>
      </c>
      <c r="I198" s="140" t="s">
        <v>306</v>
      </c>
      <c r="J198" s="140" t="s">
        <v>307</v>
      </c>
      <c r="K198" s="140" t="s">
        <v>308</v>
      </c>
      <c r="L198" s="141">
        <v>61.778639831475914</v>
      </c>
      <c r="M198" s="142">
        <v>19</v>
      </c>
      <c r="N198" s="142" t="s">
        <v>71</v>
      </c>
      <c r="O198" s="26"/>
      <c r="P198" s="26"/>
      <c r="Q198" s="26"/>
      <c r="R198" s="26"/>
      <c r="S198" s="26"/>
      <c r="T198" s="26"/>
      <c r="U198" s="26"/>
      <c r="V198" s="26"/>
      <c r="W198" s="26"/>
      <c r="X198" s="26"/>
      <c r="Y198" s="26"/>
      <c r="Z198" s="26"/>
      <c r="AA198" s="26"/>
      <c r="AB198" s="47">
        <v>3</v>
      </c>
      <c r="AC198" s="26"/>
      <c r="AD198" s="26"/>
      <c r="AE198" s="83" t="s">
        <v>739</v>
      </c>
      <c r="AF198" s="181">
        <v>34471.750500000002</v>
      </c>
      <c r="AG198" s="83" t="s">
        <v>777</v>
      </c>
      <c r="AH198" s="45" t="s">
        <v>739</v>
      </c>
      <c r="AI198" s="26"/>
      <c r="AJ198" s="47"/>
      <c r="AK198" s="83"/>
      <c r="AL198" s="83"/>
      <c r="AM198" s="26"/>
      <c r="AN198" s="83"/>
      <c r="AO198" s="83"/>
      <c r="AP198" s="26"/>
      <c r="AQ198" s="83"/>
      <c r="AR198" s="83"/>
      <c r="AS198" s="26"/>
      <c r="AT198" s="83"/>
      <c r="AU198" s="83"/>
      <c r="AV198" s="26"/>
      <c r="AW198" s="26"/>
      <c r="AX198" s="26"/>
      <c r="AY198" s="138" t="s">
        <v>309</v>
      </c>
      <c r="AZ198" s="182">
        <v>1160.665</v>
      </c>
      <c r="BA198" s="141">
        <v>18</v>
      </c>
      <c r="BB198" s="136">
        <v>20891.97</v>
      </c>
      <c r="BC198" s="82">
        <f>BB198/(5280*11.67)</f>
        <v>0.33905848329048843</v>
      </c>
      <c r="BD198" s="29"/>
    </row>
    <row r="199" spans="1:56" s="27" customFormat="1" ht="15" customHeight="1" x14ac:dyDescent="0.25">
      <c r="A199" s="76"/>
      <c r="B199" s="27" t="s">
        <v>66</v>
      </c>
      <c r="E199" s="31"/>
      <c r="F199" s="42"/>
      <c r="G199" s="27">
        <v>12300</v>
      </c>
      <c r="H199" s="27">
        <v>12499</v>
      </c>
      <c r="I199" s="79" t="s">
        <v>659</v>
      </c>
      <c r="J199" s="79" t="s">
        <v>656</v>
      </c>
      <c r="K199" s="79" t="s">
        <v>78</v>
      </c>
      <c r="L199" s="132">
        <v>41</v>
      </c>
      <c r="M199" s="27">
        <v>19</v>
      </c>
      <c r="N199" s="27" t="s">
        <v>69</v>
      </c>
      <c r="Q199" s="33"/>
      <c r="R199" s="33"/>
      <c r="S199" s="28"/>
      <c r="T199" s="33"/>
      <c r="V199" s="33"/>
      <c r="W199" s="36"/>
      <c r="X199" s="36"/>
      <c r="Y199" s="36"/>
      <c r="Z199" s="36"/>
      <c r="AA199" s="36"/>
      <c r="AC199" s="36"/>
      <c r="AD199" s="36"/>
      <c r="AF199" s="36" t="s">
        <v>145</v>
      </c>
      <c r="AG199" s="36"/>
      <c r="AH199" s="42"/>
      <c r="AJ199" s="33"/>
      <c r="AK199" s="36"/>
      <c r="AL199" s="36"/>
      <c r="AM199" s="56"/>
      <c r="AN199" s="65"/>
      <c r="AO199" s="65"/>
      <c r="AQ199" s="36"/>
      <c r="AR199" s="36"/>
      <c r="AT199" s="36"/>
      <c r="AU199" s="36"/>
      <c r="AW199" s="36"/>
      <c r="AX199" s="36"/>
      <c r="AY199" s="79"/>
      <c r="AZ199" s="27">
        <v>711</v>
      </c>
      <c r="BA199" s="27">
        <v>21</v>
      </c>
      <c r="BB199" s="38">
        <v>14643</v>
      </c>
      <c r="BC199" s="82">
        <f>BB199/(5280*11.67)</f>
        <v>0.23764314092077587</v>
      </c>
      <c r="BD199" s="29"/>
    </row>
    <row r="200" spans="1:56" s="27" customFormat="1" ht="15" customHeight="1" x14ac:dyDescent="0.25">
      <c r="A200" s="76"/>
      <c r="B200" s="27" t="s">
        <v>66</v>
      </c>
      <c r="D200" s="27" t="s">
        <v>430</v>
      </c>
      <c r="E200" s="31"/>
      <c r="F200" s="32"/>
      <c r="G200" s="148"/>
      <c r="H200" s="148"/>
      <c r="I200" s="147" t="s">
        <v>374</v>
      </c>
      <c r="J200" s="147"/>
      <c r="K200" s="147"/>
      <c r="L200" s="148"/>
      <c r="M200" s="149">
        <v>19</v>
      </c>
      <c r="N200" s="126"/>
      <c r="AB200" s="33"/>
      <c r="AF200" s="127">
        <v>22000</v>
      </c>
      <c r="AG200" s="36"/>
      <c r="AH200" s="32"/>
      <c r="AI200" s="27" t="s">
        <v>216</v>
      </c>
      <c r="AJ200" s="33" t="s">
        <v>370</v>
      </c>
      <c r="AK200" s="36">
        <v>16000</v>
      </c>
      <c r="AL200" s="36"/>
      <c r="AM200" s="27" t="s">
        <v>375</v>
      </c>
      <c r="AN200" s="36">
        <v>6000</v>
      </c>
      <c r="AO200" s="36"/>
      <c r="AQ200" s="36"/>
      <c r="AR200" s="36"/>
      <c r="AT200" s="36"/>
      <c r="AU200" s="36"/>
      <c r="AY200" s="109" t="s">
        <v>453</v>
      </c>
      <c r="AZ200" s="129"/>
      <c r="BA200" s="121"/>
      <c r="BB200" s="130"/>
      <c r="BC200" s="82"/>
      <c r="BD200" s="29"/>
    </row>
    <row r="201" spans="1:56" s="27" customFormat="1" ht="15" customHeight="1" x14ac:dyDescent="0.25">
      <c r="A201" s="76"/>
      <c r="B201" s="27" t="s">
        <v>66</v>
      </c>
      <c r="F201" s="32"/>
      <c r="G201" s="32">
        <v>10600</v>
      </c>
      <c r="H201" s="32">
        <v>10999</v>
      </c>
      <c r="I201" s="35" t="s">
        <v>650</v>
      </c>
      <c r="J201" s="35" t="s">
        <v>651</v>
      </c>
      <c r="K201" s="35" t="s">
        <v>652</v>
      </c>
      <c r="L201" s="121">
        <v>62</v>
      </c>
      <c r="M201" s="27">
        <v>19</v>
      </c>
      <c r="N201" s="27" t="s">
        <v>71</v>
      </c>
      <c r="AF201" s="36">
        <v>56424.901499999993</v>
      </c>
      <c r="AG201" s="36"/>
      <c r="AH201" s="32"/>
      <c r="AJ201" s="33"/>
      <c r="AK201" s="36"/>
      <c r="AL201" s="36"/>
      <c r="AN201" s="36"/>
      <c r="AO201" s="36"/>
      <c r="AQ201" s="36"/>
      <c r="AR201" s="36"/>
      <c r="AT201" s="36"/>
      <c r="AU201" s="36"/>
      <c r="AY201" s="79"/>
      <c r="AZ201" s="27">
        <v>1554.405</v>
      </c>
      <c r="BA201" s="27">
        <v>22</v>
      </c>
      <c r="BB201" s="38">
        <v>34196.909999999996</v>
      </c>
      <c r="BC201" s="82">
        <f t="shared" ref="BC201:BC256" si="7">BB201/(5280*11.67)</f>
        <v>0.55498607540702649</v>
      </c>
      <c r="BD201" s="29"/>
    </row>
    <row r="202" spans="1:56" s="27" customFormat="1" ht="15" customHeight="1" x14ac:dyDescent="0.25">
      <c r="A202" s="76"/>
      <c r="B202" s="26" t="s">
        <v>74</v>
      </c>
      <c r="C202" s="26"/>
      <c r="D202" s="26" t="s">
        <v>778</v>
      </c>
      <c r="E202" s="26"/>
      <c r="F202" s="45"/>
      <c r="G202" s="45">
        <v>10200</v>
      </c>
      <c r="H202" s="45">
        <v>11799</v>
      </c>
      <c r="I202" s="46" t="s">
        <v>660</v>
      </c>
      <c r="J202" s="46" t="s">
        <v>199</v>
      </c>
      <c r="K202" s="46" t="s">
        <v>661</v>
      </c>
      <c r="L202" s="139">
        <v>65.404849160940032</v>
      </c>
      <c r="M202" s="26">
        <v>20</v>
      </c>
      <c r="N202" s="27" t="s">
        <v>71</v>
      </c>
      <c r="AF202" s="36">
        <v>378646.94999999995</v>
      </c>
      <c r="AG202" s="36"/>
      <c r="AH202" s="32" t="s">
        <v>739</v>
      </c>
      <c r="AJ202" s="33"/>
      <c r="AK202" s="36"/>
      <c r="AL202" s="36"/>
      <c r="AN202" s="36"/>
      <c r="AO202" s="36"/>
      <c r="AQ202" s="36"/>
      <c r="AR202" s="36"/>
      <c r="AT202" s="36"/>
      <c r="AU202" s="36"/>
      <c r="AY202" s="79"/>
      <c r="AZ202" s="27">
        <v>12312.947513162941</v>
      </c>
      <c r="BA202" s="27">
        <v>18.637535793495037</v>
      </c>
      <c r="BB202" s="38">
        <v>229483</v>
      </c>
      <c r="BC202" s="82">
        <f t="shared" si="7"/>
        <v>3.7243092882553039</v>
      </c>
      <c r="BD202" s="29"/>
    </row>
    <row r="203" spans="1:56" s="27" customFormat="1" ht="15" customHeight="1" x14ac:dyDescent="0.25">
      <c r="A203" s="76"/>
      <c r="B203" s="26" t="s">
        <v>74</v>
      </c>
      <c r="C203" s="26"/>
      <c r="D203" s="26" t="s">
        <v>662</v>
      </c>
      <c r="E203" s="44"/>
      <c r="F203" s="45"/>
      <c r="G203" s="137">
        <v>600</v>
      </c>
      <c r="H203" s="137">
        <v>6499</v>
      </c>
      <c r="I203" s="140" t="s">
        <v>310</v>
      </c>
      <c r="J203" s="140" t="s">
        <v>311</v>
      </c>
      <c r="K203" s="140" t="s">
        <v>199</v>
      </c>
      <c r="L203" s="141">
        <v>61.16604159154182</v>
      </c>
      <c r="M203" s="142">
        <v>20</v>
      </c>
      <c r="N203" s="142" t="s">
        <v>121</v>
      </c>
      <c r="O203" s="26"/>
      <c r="P203" s="26"/>
      <c r="Q203" s="26"/>
      <c r="R203" s="26"/>
      <c r="S203" s="26"/>
      <c r="T203" s="26"/>
      <c r="U203" s="26"/>
      <c r="V203" s="26"/>
      <c r="W203" s="26"/>
      <c r="X203" s="26"/>
      <c r="Y203" s="26"/>
      <c r="Z203" s="26"/>
      <c r="AA203" s="26"/>
      <c r="AB203" s="26">
        <v>6</v>
      </c>
      <c r="AC203" s="26"/>
      <c r="AD203" s="26"/>
      <c r="AE203" s="26"/>
      <c r="AF203" s="181">
        <v>181381.39799999999</v>
      </c>
      <c r="AG203" s="83">
        <v>189438.65</v>
      </c>
      <c r="AH203" s="45" t="s">
        <v>79</v>
      </c>
      <c r="AI203" s="26"/>
      <c r="AJ203" s="47"/>
      <c r="AK203" s="83"/>
      <c r="AL203" s="83"/>
      <c r="AM203" s="26"/>
      <c r="AN203" s="83"/>
      <c r="AO203" s="83"/>
      <c r="AP203" s="26"/>
      <c r="AQ203" s="83"/>
      <c r="AR203" s="83"/>
      <c r="AS203" s="26"/>
      <c r="AT203" s="83"/>
      <c r="AU203" s="83"/>
      <c r="AV203" s="26"/>
      <c r="AW203" s="26"/>
      <c r="AX203" s="26"/>
      <c r="AY203" s="138" t="s">
        <v>312</v>
      </c>
      <c r="AZ203" s="182">
        <v>4672.76</v>
      </c>
      <c r="BA203" s="141">
        <v>23.525308383054124</v>
      </c>
      <c r="BB203" s="182">
        <v>109928.12</v>
      </c>
      <c r="BC203" s="82">
        <f t="shared" si="7"/>
        <v>1.7840376775466749</v>
      </c>
      <c r="BD203" s="29"/>
    </row>
    <row r="204" spans="1:56" s="27" customFormat="1" ht="15" customHeight="1" x14ac:dyDescent="0.25">
      <c r="A204" s="12"/>
      <c r="B204" s="26" t="s">
        <v>74</v>
      </c>
      <c r="C204" s="26"/>
      <c r="D204" s="26" t="s">
        <v>779</v>
      </c>
      <c r="E204" s="44"/>
      <c r="F204" s="45"/>
      <c r="G204" s="26">
        <v>9700</v>
      </c>
      <c r="H204" s="26">
        <v>9299</v>
      </c>
      <c r="I204" s="46" t="s">
        <v>663</v>
      </c>
      <c r="J204" s="46" t="s">
        <v>664</v>
      </c>
      <c r="K204" s="46" t="s">
        <v>78</v>
      </c>
      <c r="L204" s="141">
        <v>84.533753972064105</v>
      </c>
      <c r="M204" s="26">
        <v>20</v>
      </c>
      <c r="N204" s="26" t="s">
        <v>69</v>
      </c>
      <c r="O204" s="26"/>
      <c r="P204" s="26"/>
      <c r="Q204" s="26"/>
      <c r="R204" s="26"/>
      <c r="S204" s="26"/>
      <c r="T204" s="26"/>
      <c r="U204" s="26"/>
      <c r="V204" s="26"/>
      <c r="W204" s="26"/>
      <c r="X204" s="26"/>
      <c r="Y204" s="26"/>
      <c r="Z204" s="26"/>
      <c r="AA204" s="26"/>
      <c r="AB204" s="26"/>
      <c r="AC204" s="26"/>
      <c r="AD204" s="26"/>
      <c r="AE204" s="26"/>
      <c r="AF204" s="83">
        <v>189358</v>
      </c>
      <c r="AG204" s="26">
        <v>62203.16</v>
      </c>
      <c r="AH204" s="45" t="s">
        <v>739</v>
      </c>
      <c r="AI204" s="26"/>
      <c r="AJ204" s="47"/>
      <c r="AK204" s="83"/>
      <c r="AL204" s="83"/>
      <c r="AM204" s="191"/>
      <c r="AN204" s="83"/>
      <c r="AO204" s="83"/>
      <c r="AP204" s="26"/>
      <c r="AQ204" s="83"/>
      <c r="AR204" s="83"/>
      <c r="AS204" s="26"/>
      <c r="AT204" s="83"/>
      <c r="AU204" s="83"/>
      <c r="AV204" s="26"/>
      <c r="AW204" s="26"/>
      <c r="AX204" s="26"/>
      <c r="AY204" s="150"/>
      <c r="AZ204" s="26">
        <v>1865.9376983772081</v>
      </c>
      <c r="BA204" s="26">
        <v>23.442904893364314</v>
      </c>
      <c r="BB204" s="38">
        <v>43743</v>
      </c>
      <c r="BC204" s="82">
        <f t="shared" si="7"/>
        <v>0.70991080470514922</v>
      </c>
      <c r="BD204" s="29"/>
    </row>
    <row r="205" spans="1:56" s="27" customFormat="1" ht="15" customHeight="1" x14ac:dyDescent="0.25">
      <c r="A205" s="12"/>
      <c r="B205" s="26" t="s">
        <v>66</v>
      </c>
      <c r="C205" s="26"/>
      <c r="D205" s="26"/>
      <c r="E205" s="44"/>
      <c r="F205" s="45"/>
      <c r="G205" s="139">
        <v>800</v>
      </c>
      <c r="H205" s="139">
        <v>848</v>
      </c>
      <c r="I205" s="140" t="s">
        <v>306</v>
      </c>
      <c r="J205" s="140" t="s">
        <v>307</v>
      </c>
      <c r="K205" s="140" t="s">
        <v>308</v>
      </c>
      <c r="L205" s="141">
        <v>61.778639831475914</v>
      </c>
      <c r="M205" s="142">
        <v>20</v>
      </c>
      <c r="N205" s="142" t="s">
        <v>71</v>
      </c>
      <c r="O205" s="26"/>
      <c r="P205" s="26"/>
      <c r="Q205" s="26"/>
      <c r="R205" s="26"/>
      <c r="S205" s="26"/>
      <c r="T205" s="26"/>
      <c r="U205" s="26"/>
      <c r="V205" s="26"/>
      <c r="W205" s="26"/>
      <c r="X205" s="26"/>
      <c r="Y205" s="26"/>
      <c r="Z205" s="26"/>
      <c r="AA205" s="26"/>
      <c r="AB205" s="47" t="s">
        <v>313</v>
      </c>
      <c r="AC205" s="26"/>
      <c r="AD205" s="26"/>
      <c r="AE205" s="26" t="s">
        <v>739</v>
      </c>
      <c r="AF205" s="181">
        <v>34471.750500000002</v>
      </c>
      <c r="AG205" s="83">
        <v>89728.41</v>
      </c>
      <c r="AH205" s="45" t="s">
        <v>739</v>
      </c>
      <c r="AI205" s="26"/>
      <c r="AJ205" s="47"/>
      <c r="AK205" s="83"/>
      <c r="AL205" s="83"/>
      <c r="AM205" s="26"/>
      <c r="AN205" s="83"/>
      <c r="AO205" s="83"/>
      <c r="AP205" s="26"/>
      <c r="AQ205" s="83"/>
      <c r="AR205" s="83"/>
      <c r="AS205" s="26"/>
      <c r="AT205" s="83"/>
      <c r="AU205" s="83"/>
      <c r="AV205" s="26"/>
      <c r="AW205" s="26"/>
      <c r="AX205" s="26"/>
      <c r="AY205" s="138" t="s">
        <v>314</v>
      </c>
      <c r="AZ205" s="182">
        <v>1160.665</v>
      </c>
      <c r="BA205" s="141">
        <v>18</v>
      </c>
      <c r="BB205" s="136">
        <v>20891.97</v>
      </c>
      <c r="BC205" s="82">
        <f t="shared" si="7"/>
        <v>0.33905848329048843</v>
      </c>
      <c r="BD205" s="29"/>
    </row>
    <row r="206" spans="1:56" s="27" customFormat="1" ht="15" customHeight="1" x14ac:dyDescent="0.25">
      <c r="A206" s="12"/>
      <c r="B206" s="27" t="s">
        <v>74</v>
      </c>
      <c r="E206" s="31"/>
      <c r="F206" s="32"/>
      <c r="G206" s="121">
        <v>2000</v>
      </c>
      <c r="H206" s="121">
        <v>4000</v>
      </c>
      <c r="I206" s="131" t="s">
        <v>315</v>
      </c>
      <c r="J206" s="131" t="s">
        <v>316</v>
      </c>
      <c r="K206" s="131" t="s">
        <v>316</v>
      </c>
      <c r="L206" s="132">
        <v>62</v>
      </c>
      <c r="M206" s="133">
        <v>20</v>
      </c>
      <c r="N206" s="133" t="s">
        <v>121</v>
      </c>
      <c r="AB206" s="33">
        <v>0</v>
      </c>
      <c r="AF206" s="134">
        <v>245286.31049999999</v>
      </c>
      <c r="AG206" s="36"/>
      <c r="AH206" s="32"/>
      <c r="AJ206" s="33"/>
      <c r="AK206" s="36"/>
      <c r="AL206" s="36"/>
      <c r="AN206" s="36"/>
      <c r="AO206" s="36"/>
      <c r="AQ206" s="36"/>
      <c r="AR206" s="36"/>
      <c r="AT206" s="36"/>
      <c r="AU206" s="36"/>
      <c r="AY206" s="128" t="s">
        <v>317</v>
      </c>
      <c r="AZ206" s="135">
        <v>8744.61</v>
      </c>
      <c r="BA206" s="132">
        <v>17</v>
      </c>
      <c r="BB206" s="136">
        <v>148658.37</v>
      </c>
      <c r="BC206" s="82">
        <f t="shared" si="7"/>
        <v>2.4125959141543976</v>
      </c>
      <c r="BD206" s="29"/>
    </row>
    <row r="207" spans="1:56" s="27" customFormat="1" ht="15" customHeight="1" x14ac:dyDescent="0.25">
      <c r="A207" s="12"/>
      <c r="B207" s="26" t="s">
        <v>74</v>
      </c>
      <c r="C207" s="26"/>
      <c r="D207" s="26" t="s">
        <v>780</v>
      </c>
      <c r="E207" s="44"/>
      <c r="F207" s="45"/>
      <c r="G207" s="26">
        <v>3500</v>
      </c>
      <c r="H207" s="26">
        <v>4299</v>
      </c>
      <c r="I207" s="46" t="s">
        <v>665</v>
      </c>
      <c r="J207" s="46" t="s">
        <v>78</v>
      </c>
      <c r="K207" s="46" t="s">
        <v>666</v>
      </c>
      <c r="L207" s="141">
        <v>45.598934682092874</v>
      </c>
      <c r="M207" s="26">
        <v>20</v>
      </c>
      <c r="N207" s="26" t="s">
        <v>69</v>
      </c>
      <c r="O207" s="26"/>
      <c r="P207" s="26"/>
      <c r="Q207" s="26"/>
      <c r="R207" s="26"/>
      <c r="S207" s="26"/>
      <c r="T207" s="26"/>
      <c r="U207" s="26"/>
      <c r="V207" s="26"/>
      <c r="W207" s="26"/>
      <c r="X207" s="26"/>
      <c r="Y207" s="26"/>
      <c r="Z207" s="26"/>
      <c r="AA207" s="26"/>
      <c r="AB207" s="47"/>
      <c r="AC207" s="26"/>
      <c r="AD207" s="26"/>
      <c r="AE207" s="83"/>
      <c r="AF207" s="83">
        <v>224937.55000000002</v>
      </c>
      <c r="AG207" s="83">
        <v>120672.59</v>
      </c>
      <c r="AH207" s="45" t="s">
        <v>739</v>
      </c>
      <c r="AI207" s="26"/>
      <c r="AJ207" s="47"/>
      <c r="AK207" s="83"/>
      <c r="AL207" s="83"/>
      <c r="AM207" s="26"/>
      <c r="AN207" s="83"/>
      <c r="AO207" s="83"/>
      <c r="AP207" s="26"/>
      <c r="AQ207" s="83"/>
      <c r="AR207" s="83"/>
      <c r="AS207" s="26"/>
      <c r="AT207" s="83"/>
      <c r="AU207" s="83"/>
      <c r="AV207" s="26"/>
      <c r="AW207" s="26"/>
      <c r="AX207" s="26"/>
      <c r="AY207" s="150"/>
      <c r="AZ207" s="192">
        <v>7256.0439759764304</v>
      </c>
      <c r="BA207" s="192">
        <v>20.00001660415397</v>
      </c>
      <c r="BB207" s="84">
        <v>145121</v>
      </c>
      <c r="BC207" s="82">
        <f t="shared" si="7"/>
        <v>2.3551874789021321</v>
      </c>
      <c r="BD207" s="29"/>
    </row>
    <row r="208" spans="1:56" s="27" customFormat="1" ht="15" customHeight="1" x14ac:dyDescent="0.25">
      <c r="A208" s="12"/>
      <c r="B208" s="26" t="s">
        <v>74</v>
      </c>
      <c r="C208" s="26"/>
      <c r="D208" s="26" t="s">
        <v>781</v>
      </c>
      <c r="E208" s="44"/>
      <c r="F208" s="45"/>
      <c r="G208" s="26">
        <v>15200</v>
      </c>
      <c r="H208" s="26">
        <v>15299</v>
      </c>
      <c r="I208" s="46" t="s">
        <v>667</v>
      </c>
      <c r="J208" s="46" t="s">
        <v>78</v>
      </c>
      <c r="K208" s="46" t="s">
        <v>105</v>
      </c>
      <c r="L208" s="47">
        <v>12</v>
      </c>
      <c r="M208" s="26">
        <v>20</v>
      </c>
      <c r="N208" s="26" t="s">
        <v>69</v>
      </c>
      <c r="O208" s="26"/>
      <c r="P208" s="26"/>
      <c r="Q208" s="26"/>
      <c r="R208" s="26"/>
      <c r="S208" s="26"/>
      <c r="T208" s="26"/>
      <c r="U208" s="26"/>
      <c r="V208" s="26"/>
      <c r="W208" s="26"/>
      <c r="X208" s="26"/>
      <c r="Y208" s="26"/>
      <c r="Z208" s="26"/>
      <c r="AA208" s="26"/>
      <c r="AB208" s="47"/>
      <c r="AC208" s="26"/>
      <c r="AD208" s="26"/>
      <c r="AE208" s="26"/>
      <c r="AF208" s="83">
        <v>24133.5</v>
      </c>
      <c r="AG208" s="83">
        <v>22842.6</v>
      </c>
      <c r="AH208" s="45" t="s">
        <v>739</v>
      </c>
      <c r="AI208" s="26"/>
      <c r="AJ208" s="47"/>
      <c r="AK208" s="83"/>
      <c r="AL208" s="83"/>
      <c r="AM208" s="26"/>
      <c r="AN208" s="83"/>
      <c r="AO208" s="83"/>
      <c r="AP208" s="26"/>
      <c r="AQ208" s="83"/>
      <c r="AR208" s="83"/>
      <c r="AS208" s="26"/>
      <c r="AT208" s="83"/>
      <c r="AU208" s="83"/>
      <c r="AV208" s="26"/>
      <c r="AW208" s="26"/>
      <c r="AX208" s="26"/>
      <c r="AY208" s="150"/>
      <c r="AZ208" s="84">
        <v>1112.16508379634</v>
      </c>
      <c r="BA208" s="84">
        <v>14</v>
      </c>
      <c r="BB208" s="84">
        <v>15570</v>
      </c>
      <c r="BC208" s="82">
        <f t="shared" si="7"/>
        <v>0.25268754381864922</v>
      </c>
      <c r="BD208" s="29"/>
    </row>
    <row r="209" spans="1:56" s="27" customFormat="1" ht="15" customHeight="1" x14ac:dyDescent="0.25">
      <c r="A209" s="12"/>
      <c r="B209" s="26" t="s">
        <v>74</v>
      </c>
      <c r="C209" s="26"/>
      <c r="D209" s="26" t="s">
        <v>782</v>
      </c>
      <c r="E209" s="44"/>
      <c r="F209" s="45"/>
      <c r="G209" s="26">
        <v>14000</v>
      </c>
      <c r="H209" s="26">
        <v>14199</v>
      </c>
      <c r="I209" s="46" t="s">
        <v>668</v>
      </c>
      <c r="J209" s="46" t="s">
        <v>105</v>
      </c>
      <c r="K209" s="46" t="s">
        <v>78</v>
      </c>
      <c r="L209" s="141">
        <v>55.653420456060807</v>
      </c>
      <c r="M209" s="26">
        <v>20</v>
      </c>
      <c r="N209" s="26" t="s">
        <v>69</v>
      </c>
      <c r="O209" s="26"/>
      <c r="P209" s="26"/>
      <c r="Q209" s="47"/>
      <c r="R209" s="47"/>
      <c r="S209" s="178"/>
      <c r="T209" s="47"/>
      <c r="U209" s="26"/>
      <c r="V209" s="47"/>
      <c r="W209" s="83"/>
      <c r="X209" s="83"/>
      <c r="Y209" s="83"/>
      <c r="Z209" s="83"/>
      <c r="AA209" s="83"/>
      <c r="AB209" s="26"/>
      <c r="AC209" s="83"/>
      <c r="AD209" s="83"/>
      <c r="AE209" s="26"/>
      <c r="AF209" s="83">
        <v>34870.35</v>
      </c>
      <c r="AG209" s="26" t="s">
        <v>783</v>
      </c>
      <c r="AH209" s="45" t="s">
        <v>739</v>
      </c>
      <c r="AI209" s="26"/>
      <c r="AJ209" s="47"/>
      <c r="AK209" s="83"/>
      <c r="AL209" s="83"/>
      <c r="AM209" s="26"/>
      <c r="AN209" s="83"/>
      <c r="AO209" s="83"/>
      <c r="AP209" s="26"/>
      <c r="AQ209" s="83"/>
      <c r="AR209" s="83"/>
      <c r="AS209" s="26"/>
      <c r="AT209" s="83"/>
      <c r="AU209" s="83"/>
      <c r="AV209" s="26"/>
      <c r="AW209" s="26"/>
      <c r="AX209" s="26"/>
      <c r="AY209" s="150"/>
      <c r="AZ209" s="26">
        <v>1318.8779174072911</v>
      </c>
      <c r="BA209" s="26">
        <v>17.057681915112813</v>
      </c>
      <c r="BB209" s="84">
        <v>22497</v>
      </c>
      <c r="BC209" s="82">
        <f t="shared" si="7"/>
        <v>0.36510672275453765</v>
      </c>
      <c r="BD209" s="29"/>
    </row>
    <row r="210" spans="1:56" s="27" customFormat="1" ht="15" customHeight="1" x14ac:dyDescent="0.25">
      <c r="A210" s="12"/>
      <c r="B210" s="26" t="s">
        <v>74</v>
      </c>
      <c r="C210" s="26"/>
      <c r="D210" s="26"/>
      <c r="E210" s="44"/>
      <c r="F210" s="45"/>
      <c r="G210" s="139">
        <v>11800</v>
      </c>
      <c r="H210" s="139">
        <v>14499</v>
      </c>
      <c r="I210" s="140" t="s">
        <v>318</v>
      </c>
      <c r="J210" s="140" t="s">
        <v>319</v>
      </c>
      <c r="K210" s="140" t="s">
        <v>320</v>
      </c>
      <c r="L210" s="154">
        <v>60.294852612048828</v>
      </c>
      <c r="M210" s="142">
        <v>20</v>
      </c>
      <c r="N210" s="142" t="s">
        <v>71</v>
      </c>
      <c r="O210" s="26"/>
      <c r="P210" s="26"/>
      <c r="Q210" s="26"/>
      <c r="R210" s="26"/>
      <c r="S210" s="26"/>
      <c r="T210" s="26"/>
      <c r="U210" s="26"/>
      <c r="V210" s="26"/>
      <c r="W210" s="26"/>
      <c r="X210" s="26"/>
      <c r="Y210" s="26"/>
      <c r="Z210" s="26"/>
      <c r="AA210" s="26"/>
      <c r="AB210" s="47">
        <v>0</v>
      </c>
      <c r="AC210" s="26"/>
      <c r="AD210" s="26"/>
      <c r="AE210" s="83"/>
      <c r="AF210" s="181">
        <v>430623.63299999991</v>
      </c>
      <c r="AG210" s="83">
        <v>351795.21</v>
      </c>
      <c r="AH210" s="45" t="s">
        <v>79</v>
      </c>
      <c r="AI210" s="26"/>
      <c r="AJ210" s="47"/>
      <c r="AK210" s="83"/>
      <c r="AL210" s="83"/>
      <c r="AM210" s="26"/>
      <c r="AN210" s="83"/>
      <c r="AO210" s="83"/>
      <c r="AP210" s="26"/>
      <c r="AQ210" s="83"/>
      <c r="AR210" s="83"/>
      <c r="AS210" s="26"/>
      <c r="AT210" s="83"/>
      <c r="AU210" s="83"/>
      <c r="AV210" s="26"/>
      <c r="AW210" s="26"/>
      <c r="AX210" s="26"/>
      <c r="AY210" s="138" t="s">
        <v>321</v>
      </c>
      <c r="AZ210" s="182">
        <v>11862.910000000002</v>
      </c>
      <c r="BA210" s="141">
        <v>21.999999999999993</v>
      </c>
      <c r="BB210" s="182">
        <v>260984.01999999996</v>
      </c>
      <c r="BC210" s="82">
        <f t="shared" si="7"/>
        <v>4.2355434161668093</v>
      </c>
      <c r="BD210" s="29"/>
    </row>
    <row r="211" spans="1:56" s="27" customFormat="1" ht="15" customHeight="1" x14ac:dyDescent="0.25">
      <c r="A211" s="12"/>
      <c r="B211" s="27" t="s">
        <v>66</v>
      </c>
      <c r="E211" s="31"/>
      <c r="F211" s="32"/>
      <c r="G211" s="121">
        <v>3500</v>
      </c>
      <c r="H211" s="121">
        <v>4299</v>
      </c>
      <c r="I211" s="155" t="s">
        <v>320</v>
      </c>
      <c r="J211" s="128" t="s">
        <v>322</v>
      </c>
      <c r="K211" s="128" t="s">
        <v>78</v>
      </c>
      <c r="L211" s="121">
        <v>26</v>
      </c>
      <c r="M211" s="126">
        <v>20</v>
      </c>
      <c r="N211" s="126" t="s">
        <v>69</v>
      </c>
      <c r="AB211" s="33">
        <v>0</v>
      </c>
      <c r="AF211" s="127">
        <v>183792.80000000002</v>
      </c>
      <c r="AG211" s="36"/>
      <c r="AH211" s="32"/>
      <c r="AJ211" s="33"/>
      <c r="AK211" s="36"/>
      <c r="AL211" s="36"/>
      <c r="AN211" s="36"/>
      <c r="AO211" s="36"/>
      <c r="AQ211" s="36"/>
      <c r="AR211" s="36"/>
      <c r="AT211" s="36"/>
      <c r="AU211" s="36"/>
      <c r="AY211" s="128" t="s">
        <v>323</v>
      </c>
      <c r="AZ211" s="129">
        <v>6975.0624142545103</v>
      </c>
      <c r="BA211" s="121">
        <v>17</v>
      </c>
      <c r="BB211" s="130">
        <v>118576</v>
      </c>
      <c r="BC211" s="82">
        <f t="shared" si="7"/>
        <v>1.9243852405806134</v>
      </c>
      <c r="BD211" s="29"/>
    </row>
    <row r="212" spans="1:56" s="27" customFormat="1" ht="15" customHeight="1" x14ac:dyDescent="0.25">
      <c r="A212" s="12"/>
      <c r="B212" s="26" t="s">
        <v>74</v>
      </c>
      <c r="C212" s="26"/>
      <c r="D212" s="26" t="s">
        <v>782</v>
      </c>
      <c r="E212" s="44"/>
      <c r="F212" s="45"/>
      <c r="G212" s="26">
        <v>3400</v>
      </c>
      <c r="H212" s="26">
        <v>3999</v>
      </c>
      <c r="I212" s="46" t="s">
        <v>669</v>
      </c>
      <c r="J212" s="46" t="s">
        <v>322</v>
      </c>
      <c r="K212" s="46" t="s">
        <v>78</v>
      </c>
      <c r="L212" s="141">
        <v>52</v>
      </c>
      <c r="M212" s="26">
        <v>20</v>
      </c>
      <c r="N212" s="26" t="s">
        <v>69</v>
      </c>
      <c r="O212" s="26"/>
      <c r="P212" s="26"/>
      <c r="Q212" s="47"/>
      <c r="R212" s="47"/>
      <c r="S212" s="178"/>
      <c r="T212" s="47"/>
      <c r="U212" s="26"/>
      <c r="V212" s="47"/>
      <c r="W212" s="83"/>
      <c r="X212" s="83"/>
      <c r="Y212" s="83"/>
      <c r="Z212" s="83"/>
      <c r="AA212" s="83"/>
      <c r="AB212" s="26"/>
      <c r="AC212" s="83"/>
      <c r="AD212" s="83"/>
      <c r="AE212" s="83"/>
      <c r="AF212" s="83">
        <v>115172.75</v>
      </c>
      <c r="AG212" s="83">
        <v>155661.67000000001</v>
      </c>
      <c r="AH212" s="45" t="s">
        <v>739</v>
      </c>
      <c r="AI212" s="26"/>
      <c r="AJ212" s="47"/>
      <c r="AK212" s="83"/>
      <c r="AL212" s="83"/>
      <c r="AM212" s="26"/>
      <c r="AN212" s="83"/>
      <c r="AO212" s="83"/>
      <c r="AP212" s="26"/>
      <c r="AQ212" s="83"/>
      <c r="AR212" s="83"/>
      <c r="AS212" s="26"/>
      <c r="AT212" s="83"/>
      <c r="AU212" s="83"/>
      <c r="AV212" s="26"/>
      <c r="AW212" s="26"/>
      <c r="AX212" s="26"/>
      <c r="AY212" s="150"/>
      <c r="AZ212" s="26">
        <v>4644.0491106899799</v>
      </c>
      <c r="BA212" s="26">
        <v>16</v>
      </c>
      <c r="BB212" s="84">
        <v>74305</v>
      </c>
      <c r="BC212" s="82">
        <f t="shared" si="7"/>
        <v>1.2059054555841189</v>
      </c>
      <c r="BD212" s="29"/>
    </row>
    <row r="213" spans="1:56" s="27" customFormat="1" ht="15" customHeight="1" x14ac:dyDescent="0.25">
      <c r="A213" s="12"/>
      <c r="B213" s="26" t="s">
        <v>74</v>
      </c>
      <c r="C213" s="26"/>
      <c r="D213" s="26" t="s">
        <v>779</v>
      </c>
      <c r="E213" s="44"/>
      <c r="F213" s="45"/>
      <c r="G213" s="26">
        <v>16300</v>
      </c>
      <c r="H213" s="26">
        <v>16399</v>
      </c>
      <c r="I213" s="46" t="s">
        <v>670</v>
      </c>
      <c r="J213" s="46" t="s">
        <v>663</v>
      </c>
      <c r="K213" s="46" t="s">
        <v>78</v>
      </c>
      <c r="L213" s="141">
        <v>90</v>
      </c>
      <c r="M213" s="26">
        <v>20</v>
      </c>
      <c r="N213" s="26" t="s">
        <v>69</v>
      </c>
      <c r="O213" s="26"/>
      <c r="P213" s="26"/>
      <c r="Q213" s="26"/>
      <c r="R213" s="26"/>
      <c r="S213" s="26"/>
      <c r="T213" s="26"/>
      <c r="U213" s="26"/>
      <c r="V213" s="26"/>
      <c r="W213" s="26"/>
      <c r="X213" s="26"/>
      <c r="Y213" s="26"/>
      <c r="Z213" s="26"/>
      <c r="AA213" s="26"/>
      <c r="AB213" s="47"/>
      <c r="AC213" s="26"/>
      <c r="AD213" s="26"/>
      <c r="AE213" s="26"/>
      <c r="AF213" s="83">
        <v>66598</v>
      </c>
      <c r="AG213" s="26" t="s">
        <v>784</v>
      </c>
      <c r="AH213" s="45" t="s">
        <v>739</v>
      </c>
      <c r="AI213" s="26"/>
      <c r="AJ213" s="47"/>
      <c r="AK213" s="83"/>
      <c r="AL213" s="83"/>
      <c r="AM213" s="26"/>
      <c r="AN213" s="83"/>
      <c r="AO213" s="83"/>
      <c r="AP213" s="26"/>
      <c r="AQ213" s="83"/>
      <c r="AR213" s="83"/>
      <c r="AS213" s="26"/>
      <c r="AT213" s="83"/>
      <c r="AU213" s="83"/>
      <c r="AV213" s="26"/>
      <c r="AW213" s="26"/>
      <c r="AX213" s="26"/>
      <c r="AY213" s="150"/>
      <c r="AZ213" s="84">
        <v>610</v>
      </c>
      <c r="BA213" s="84">
        <v>24</v>
      </c>
      <c r="BB213" s="84">
        <v>14639</v>
      </c>
      <c r="BC213" s="82">
        <f t="shared" si="7"/>
        <v>0.23757822440341722</v>
      </c>
      <c r="BD213" s="29"/>
    </row>
    <row r="214" spans="1:56" s="27" customFormat="1" ht="15" customHeight="1" x14ac:dyDescent="0.25">
      <c r="A214" s="12"/>
      <c r="B214" s="27" t="s">
        <v>66</v>
      </c>
      <c r="G214" s="27">
        <v>4400</v>
      </c>
      <c r="H214" s="27">
        <v>4699</v>
      </c>
      <c r="I214" s="35" t="s">
        <v>295</v>
      </c>
      <c r="J214" s="35" t="s">
        <v>671</v>
      </c>
      <c r="K214" s="35" t="s">
        <v>672</v>
      </c>
      <c r="L214" s="132">
        <v>54.248023622417769</v>
      </c>
      <c r="M214" s="27">
        <v>21</v>
      </c>
      <c r="N214" s="27" t="s">
        <v>69</v>
      </c>
      <c r="AF214" s="36">
        <v>131756.20000000001</v>
      </c>
      <c r="AG214" s="36"/>
      <c r="AJ214" s="33"/>
      <c r="AK214" s="36"/>
      <c r="AL214" s="36"/>
      <c r="AN214" s="36"/>
      <c r="AO214" s="36"/>
      <c r="AY214" s="79"/>
      <c r="AZ214" s="27">
        <v>3325.258676117051</v>
      </c>
      <c r="BA214" s="27">
        <v>25.563124039198151</v>
      </c>
      <c r="BB214" s="38">
        <v>85004</v>
      </c>
      <c r="BC214" s="82">
        <f t="shared" si="7"/>
        <v>1.3795409103892395</v>
      </c>
      <c r="BD214" s="29"/>
    </row>
    <row r="215" spans="1:56" s="27" customFormat="1" ht="15" customHeight="1" x14ac:dyDescent="0.25">
      <c r="A215" s="12"/>
      <c r="B215" s="27" t="s">
        <v>66</v>
      </c>
      <c r="E215" s="31"/>
      <c r="F215" s="42"/>
      <c r="G215" s="27">
        <v>300</v>
      </c>
      <c r="H215" s="27">
        <v>399</v>
      </c>
      <c r="I215" s="79" t="s">
        <v>673</v>
      </c>
      <c r="J215" s="79" t="s">
        <v>674</v>
      </c>
      <c r="K215" s="79" t="s">
        <v>78</v>
      </c>
      <c r="L215" s="132">
        <v>61</v>
      </c>
      <c r="M215" s="27">
        <v>21</v>
      </c>
      <c r="N215" s="27" t="s">
        <v>69</v>
      </c>
      <c r="Q215" s="33"/>
      <c r="R215" s="33"/>
      <c r="S215" s="28"/>
      <c r="T215" s="33"/>
      <c r="V215" s="33"/>
      <c r="W215" s="36"/>
      <c r="X215" s="36"/>
      <c r="Y215" s="36"/>
      <c r="Z215" s="36"/>
      <c r="AA215" s="36"/>
      <c r="AC215" s="36"/>
      <c r="AD215" s="36"/>
      <c r="AF215" s="36">
        <v>5054.55</v>
      </c>
      <c r="AG215" s="65"/>
      <c r="AH215" s="42"/>
      <c r="AJ215" s="33"/>
      <c r="AK215" s="36"/>
      <c r="AL215" s="36"/>
      <c r="AN215" s="36"/>
      <c r="AO215" s="36"/>
      <c r="AQ215" s="36"/>
      <c r="AR215" s="36"/>
      <c r="AT215" s="36"/>
      <c r="AU215" s="36"/>
      <c r="AW215" s="36"/>
      <c r="AX215" s="36"/>
      <c r="AY215" s="79"/>
      <c r="AZ215" s="27">
        <v>271.72782095537201</v>
      </c>
      <c r="BA215" s="27">
        <v>12</v>
      </c>
      <c r="BB215" s="38">
        <v>3261</v>
      </c>
      <c r="BC215" s="82">
        <f t="shared" si="7"/>
        <v>5.2923190776661216E-2</v>
      </c>
      <c r="BD215" s="29"/>
    </row>
    <row r="216" spans="1:56" s="27" customFormat="1" ht="15" customHeight="1" x14ac:dyDescent="0.25">
      <c r="A216" s="12"/>
      <c r="B216" s="27" t="s">
        <v>66</v>
      </c>
      <c r="E216" s="31"/>
      <c r="F216" s="42"/>
      <c r="G216" s="27">
        <v>6900</v>
      </c>
      <c r="H216" s="27">
        <v>6999</v>
      </c>
      <c r="I216" s="79" t="s">
        <v>675</v>
      </c>
      <c r="J216" s="79" t="s">
        <v>676</v>
      </c>
      <c r="K216" s="79" t="s">
        <v>677</v>
      </c>
      <c r="L216" s="132">
        <v>41</v>
      </c>
      <c r="M216" s="27">
        <v>21</v>
      </c>
      <c r="N216" s="27" t="s">
        <v>69</v>
      </c>
      <c r="Q216" s="33"/>
      <c r="R216" s="33"/>
      <c r="S216" s="28"/>
      <c r="T216" s="33"/>
      <c r="V216" s="33"/>
      <c r="W216" s="36"/>
      <c r="X216" s="36"/>
      <c r="Y216" s="36"/>
      <c r="Z216" s="36"/>
      <c r="AA216" s="36"/>
      <c r="AC216" s="36"/>
      <c r="AD216" s="36"/>
      <c r="AF216" s="36">
        <v>8712.5500000000011</v>
      </c>
      <c r="AG216" s="65"/>
      <c r="AH216" s="42"/>
      <c r="AJ216" s="33"/>
      <c r="AK216" s="36"/>
      <c r="AL216" s="36"/>
      <c r="AN216" s="36"/>
      <c r="AO216" s="36"/>
      <c r="AQ216" s="36"/>
      <c r="AR216" s="36"/>
      <c r="AT216" s="36"/>
      <c r="AU216" s="36"/>
      <c r="AW216" s="36"/>
      <c r="AX216" s="36"/>
      <c r="AY216" s="79"/>
      <c r="AZ216" s="27">
        <v>312.261511855001</v>
      </c>
      <c r="BA216" s="27">
        <v>18</v>
      </c>
      <c r="BB216" s="38">
        <v>5621</v>
      </c>
      <c r="BC216" s="82">
        <f t="shared" si="7"/>
        <v>9.1223936018280494E-2</v>
      </c>
      <c r="BD216" s="29"/>
    </row>
    <row r="217" spans="1:56" s="27" customFormat="1" ht="15" customHeight="1" x14ac:dyDescent="0.25">
      <c r="A217" s="12"/>
      <c r="B217" s="48" t="s">
        <v>66</v>
      </c>
      <c r="C217" s="48"/>
      <c r="D217" s="48" t="s">
        <v>223</v>
      </c>
      <c r="E217" s="49">
        <v>43282</v>
      </c>
      <c r="F217" s="80"/>
      <c r="G217" s="48">
        <v>200</v>
      </c>
      <c r="H217" s="48">
        <v>499</v>
      </c>
      <c r="I217" s="51" t="s">
        <v>201</v>
      </c>
      <c r="J217" s="51" t="s">
        <v>128</v>
      </c>
      <c r="K217" s="51" t="s">
        <v>202</v>
      </c>
      <c r="L217" s="58">
        <v>51.000785790292213</v>
      </c>
      <c r="M217" s="48">
        <v>21</v>
      </c>
      <c r="N217" s="99" t="s">
        <v>69</v>
      </c>
      <c r="O217" s="99"/>
      <c r="P217" s="99"/>
      <c r="Q217" s="99"/>
      <c r="R217" s="99"/>
      <c r="S217" s="99"/>
      <c r="T217" s="99"/>
      <c r="U217" s="99"/>
      <c r="V217" s="99"/>
      <c r="W217" s="99"/>
      <c r="X217" s="99"/>
      <c r="Y217" s="99"/>
      <c r="Z217" s="99"/>
      <c r="AA217" s="99"/>
      <c r="AB217" s="101">
        <v>6</v>
      </c>
      <c r="AC217" s="99"/>
      <c r="AD217" s="99"/>
      <c r="AE217" s="99"/>
      <c r="AF217" s="103">
        <v>91627.5</v>
      </c>
      <c r="AG217" s="103"/>
      <c r="AH217" s="72"/>
      <c r="AI217" s="99" t="s">
        <v>115</v>
      </c>
      <c r="AJ217" s="101"/>
      <c r="AK217" s="103">
        <v>91627.5</v>
      </c>
      <c r="AL217" s="103" t="str">
        <f>IF(AG217="","",AG217)</f>
        <v/>
      </c>
      <c r="AM217" s="99"/>
      <c r="AN217" s="103"/>
      <c r="AO217" s="103"/>
      <c r="AP217" s="99"/>
      <c r="AQ217" s="103"/>
      <c r="AR217" s="103"/>
      <c r="AS217" s="99"/>
      <c r="AT217" s="103"/>
      <c r="AU217" s="103"/>
      <c r="AV217" s="99"/>
      <c r="AW217" s="99"/>
      <c r="AX217" s="99"/>
      <c r="AY217" s="109" t="s">
        <v>203</v>
      </c>
      <c r="AZ217" s="104">
        <v>2545.255317786271</v>
      </c>
      <c r="BA217" s="104">
        <v>23.999556969054293</v>
      </c>
      <c r="BB217" s="81">
        <v>61085</v>
      </c>
      <c r="BC217" s="82">
        <f t="shared" si="7"/>
        <v>0.99135636571369223</v>
      </c>
      <c r="BD217" s="29"/>
    </row>
    <row r="218" spans="1:56" s="27" customFormat="1" ht="15" customHeight="1" x14ac:dyDescent="0.25">
      <c r="A218" s="12"/>
      <c r="B218" s="48" t="s">
        <v>66</v>
      </c>
      <c r="C218" s="48"/>
      <c r="D218" s="48" t="s">
        <v>223</v>
      </c>
      <c r="E218" s="49">
        <v>43282</v>
      </c>
      <c r="F218" s="80"/>
      <c r="G218" s="48">
        <v>400</v>
      </c>
      <c r="H218" s="48">
        <v>599</v>
      </c>
      <c r="I218" s="51" t="s">
        <v>204</v>
      </c>
      <c r="J218" s="51" t="s">
        <v>201</v>
      </c>
      <c r="K218" s="51" t="s">
        <v>78</v>
      </c>
      <c r="L218" s="58">
        <v>29.241756905965417</v>
      </c>
      <c r="M218" s="48">
        <v>21</v>
      </c>
      <c r="N218" s="99" t="s">
        <v>69</v>
      </c>
      <c r="O218" s="99"/>
      <c r="P218" s="99"/>
      <c r="Q218" s="99"/>
      <c r="R218" s="99"/>
      <c r="S218" s="99"/>
      <c r="T218" s="99"/>
      <c r="U218" s="99"/>
      <c r="V218" s="99"/>
      <c r="W218" s="99"/>
      <c r="X218" s="99"/>
      <c r="Y218" s="99"/>
      <c r="Z218" s="99"/>
      <c r="AA218" s="99"/>
      <c r="AB218" s="99">
        <v>0</v>
      </c>
      <c r="AC218" s="99"/>
      <c r="AD218" s="99"/>
      <c r="AE218" s="99"/>
      <c r="AF218" s="103">
        <v>71077.679999999993</v>
      </c>
      <c r="AG218" s="103"/>
      <c r="AH218" s="72"/>
      <c r="AI218" s="99" t="s">
        <v>115</v>
      </c>
      <c r="AJ218" s="101"/>
      <c r="AK218" s="103">
        <v>71077.679999999993</v>
      </c>
      <c r="AL218" s="103" t="str">
        <f>IF(AG218="","",AG218)</f>
        <v/>
      </c>
      <c r="AM218" s="99"/>
      <c r="AN218" s="103"/>
      <c r="AO218" s="103"/>
      <c r="AP218" s="99"/>
      <c r="AQ218" s="103"/>
      <c r="AR218" s="103"/>
      <c r="AS218" s="99"/>
      <c r="AT218" s="103"/>
      <c r="AU218" s="103"/>
      <c r="AV218" s="99"/>
      <c r="AW218" s="99"/>
      <c r="AX218" s="99"/>
      <c r="AY218" s="109"/>
      <c r="AZ218" s="99">
        <v>1974.3799999999999</v>
      </c>
      <c r="BA218" s="99">
        <v>24</v>
      </c>
      <c r="BB218" s="81">
        <v>47385.119999999995</v>
      </c>
      <c r="BC218" s="82">
        <f t="shared" si="7"/>
        <v>0.76901924125574506</v>
      </c>
      <c r="BD218" s="29"/>
    </row>
    <row r="219" spans="1:56" s="27" customFormat="1" ht="15" customHeight="1" x14ac:dyDescent="0.25">
      <c r="A219" s="12"/>
      <c r="B219" s="26" t="s">
        <v>66</v>
      </c>
      <c r="C219" s="26"/>
      <c r="D219" s="26" t="s">
        <v>419</v>
      </c>
      <c r="E219" s="44"/>
      <c r="F219" s="45"/>
      <c r="G219" s="139">
        <v>100</v>
      </c>
      <c r="H219" s="139">
        <v>199</v>
      </c>
      <c r="I219" s="138" t="s">
        <v>324</v>
      </c>
      <c r="J219" s="138" t="s">
        <v>84</v>
      </c>
      <c r="K219" s="138" t="s">
        <v>325</v>
      </c>
      <c r="L219" s="139">
        <v>48.853253816204187</v>
      </c>
      <c r="M219" s="137">
        <v>21</v>
      </c>
      <c r="N219" s="137" t="s">
        <v>69</v>
      </c>
      <c r="O219" s="26"/>
      <c r="P219" s="26"/>
      <c r="Q219" s="26"/>
      <c r="R219" s="26"/>
      <c r="S219" s="26"/>
      <c r="T219" s="26"/>
      <c r="U219" s="26"/>
      <c r="V219" s="26"/>
      <c r="W219" s="26"/>
      <c r="X219" s="26"/>
      <c r="Y219" s="26"/>
      <c r="Z219" s="26"/>
      <c r="AA219" s="26"/>
      <c r="AB219" s="47">
        <v>0</v>
      </c>
      <c r="AC219" s="26"/>
      <c r="AD219" s="26"/>
      <c r="AE219" s="26"/>
      <c r="AF219" s="179">
        <v>50161.1</v>
      </c>
      <c r="AG219" s="83" t="s">
        <v>420</v>
      </c>
      <c r="AH219" s="45" t="s">
        <v>739</v>
      </c>
      <c r="AI219" s="26"/>
      <c r="AJ219" s="47"/>
      <c r="AK219" s="83"/>
      <c r="AL219" s="83"/>
      <c r="AM219" s="26"/>
      <c r="AN219" s="83"/>
      <c r="AO219" s="83"/>
      <c r="AP219" s="26"/>
      <c r="AQ219" s="83"/>
      <c r="AR219" s="83"/>
      <c r="AS219" s="26"/>
      <c r="AT219" s="83"/>
      <c r="AU219" s="83"/>
      <c r="AV219" s="26"/>
      <c r="AW219" s="26"/>
      <c r="AX219" s="26"/>
      <c r="AY219" s="150" t="s">
        <v>453</v>
      </c>
      <c r="AZ219" s="180">
        <v>1274.1881615256912</v>
      </c>
      <c r="BA219" s="139">
        <v>25.398132691211238</v>
      </c>
      <c r="BB219" s="180">
        <v>32362</v>
      </c>
      <c r="BC219" s="82">
        <f t="shared" si="7"/>
        <v>0.52520708369037417</v>
      </c>
      <c r="BD219" s="29"/>
    </row>
    <row r="220" spans="1:56" s="27" customFormat="1" ht="15" customHeight="1" x14ac:dyDescent="0.25">
      <c r="A220" s="12"/>
      <c r="B220" s="27" t="s">
        <v>66</v>
      </c>
      <c r="D220" s="27" t="s">
        <v>419</v>
      </c>
      <c r="E220" s="31"/>
      <c r="F220" s="42"/>
      <c r="G220" s="121">
        <v>100</v>
      </c>
      <c r="H220" s="121">
        <v>199</v>
      </c>
      <c r="I220" s="155" t="s">
        <v>326</v>
      </c>
      <c r="J220" s="128" t="s">
        <v>84</v>
      </c>
      <c r="K220" s="128" t="s">
        <v>327</v>
      </c>
      <c r="L220" s="121">
        <v>42</v>
      </c>
      <c r="M220" s="126">
        <v>21</v>
      </c>
      <c r="N220" s="126" t="s">
        <v>69</v>
      </c>
      <c r="Q220" s="33"/>
      <c r="R220" s="33"/>
      <c r="S220" s="28"/>
      <c r="T220" s="33"/>
      <c r="V220" s="33"/>
      <c r="W220" s="36"/>
      <c r="X220" s="36"/>
      <c r="Y220" s="36"/>
      <c r="Z220" s="36"/>
      <c r="AA220" s="36"/>
      <c r="AB220" s="27">
        <v>3</v>
      </c>
      <c r="AC220" s="36"/>
      <c r="AD220" s="36"/>
      <c r="AF220" s="127">
        <v>28551</v>
      </c>
      <c r="AG220" s="36" t="s">
        <v>420</v>
      </c>
      <c r="AH220" s="42"/>
      <c r="AJ220" s="53"/>
      <c r="AK220" s="65"/>
      <c r="AL220" s="36"/>
      <c r="AM220" s="56"/>
      <c r="AN220" s="65"/>
      <c r="AO220" s="65"/>
      <c r="AQ220" s="36"/>
      <c r="AR220" s="36"/>
      <c r="AT220" s="36"/>
      <c r="AU220" s="36"/>
      <c r="AY220" s="109" t="s">
        <v>453</v>
      </c>
      <c r="AZ220" s="129">
        <v>658</v>
      </c>
      <c r="BA220" s="121">
        <v>28</v>
      </c>
      <c r="BB220" s="130">
        <v>18420</v>
      </c>
      <c r="BC220" s="82">
        <f t="shared" si="7"/>
        <v>0.29894056243670641</v>
      </c>
      <c r="BD220" s="29"/>
    </row>
    <row r="221" spans="1:56" s="27" customFormat="1" ht="15" customHeight="1" x14ac:dyDescent="0.25">
      <c r="A221" s="12"/>
      <c r="B221" s="27" t="s">
        <v>66</v>
      </c>
      <c r="G221" s="27">
        <v>200</v>
      </c>
      <c r="H221" s="27">
        <v>299</v>
      </c>
      <c r="I221" s="35" t="s">
        <v>671</v>
      </c>
      <c r="J221" s="35" t="s">
        <v>295</v>
      </c>
      <c r="K221" s="35" t="s">
        <v>678</v>
      </c>
      <c r="L221" s="121">
        <v>68</v>
      </c>
      <c r="M221" s="27">
        <v>21</v>
      </c>
      <c r="N221" s="27" t="s">
        <v>73</v>
      </c>
      <c r="AF221" s="36">
        <v>127152.29999999999</v>
      </c>
      <c r="AG221" s="36"/>
      <c r="AJ221" s="33"/>
      <c r="AK221" s="36"/>
      <c r="AL221" s="36"/>
      <c r="AN221" s="36"/>
      <c r="AO221" s="36"/>
      <c r="AY221" s="79"/>
      <c r="AZ221" s="27">
        <v>1926.5535674719299</v>
      </c>
      <c r="BA221" s="27">
        <v>39.999925930490797</v>
      </c>
      <c r="BB221" s="38">
        <v>77062</v>
      </c>
      <c r="BC221" s="82">
        <f t="shared" si="7"/>
        <v>1.2506491651735867</v>
      </c>
      <c r="BD221" s="29"/>
    </row>
    <row r="222" spans="1:56" s="27" customFormat="1" ht="15" customHeight="1" x14ac:dyDescent="0.25">
      <c r="A222" s="12"/>
      <c r="B222" s="27" t="s">
        <v>66</v>
      </c>
      <c r="E222" s="31"/>
      <c r="F222" s="32"/>
      <c r="G222" s="27">
        <v>5000</v>
      </c>
      <c r="H222" s="27">
        <v>5199</v>
      </c>
      <c r="I222" s="35" t="s">
        <v>679</v>
      </c>
      <c r="J222" s="35" t="s">
        <v>680</v>
      </c>
      <c r="K222" s="35" t="s">
        <v>681</v>
      </c>
      <c r="L222" s="132">
        <v>54</v>
      </c>
      <c r="M222" s="27">
        <v>21</v>
      </c>
      <c r="N222" s="27" t="s">
        <v>69</v>
      </c>
      <c r="AB222" s="33"/>
      <c r="AE222" s="36"/>
      <c r="AF222" s="36">
        <v>24539.600000000002</v>
      </c>
      <c r="AG222" s="36"/>
      <c r="AH222" s="32"/>
      <c r="AJ222" s="33"/>
      <c r="AK222" s="36"/>
      <c r="AL222" s="36"/>
      <c r="AN222" s="36"/>
      <c r="AO222" s="36"/>
      <c r="AQ222" s="36"/>
      <c r="AR222" s="36"/>
      <c r="AT222" s="36"/>
      <c r="AU222" s="36"/>
      <c r="AY222" s="86"/>
      <c r="AZ222" s="38">
        <v>754</v>
      </c>
      <c r="BA222" s="38">
        <v>21</v>
      </c>
      <c r="BB222" s="38">
        <v>15832</v>
      </c>
      <c r="BC222" s="82">
        <f t="shared" si="7"/>
        <v>0.25693957570564258</v>
      </c>
      <c r="BD222" s="29"/>
    </row>
    <row r="223" spans="1:56" s="27" customFormat="1" ht="15" customHeight="1" x14ac:dyDescent="0.25">
      <c r="A223" s="12"/>
      <c r="B223" s="27" t="s">
        <v>66</v>
      </c>
      <c r="E223" s="31"/>
      <c r="F223" s="42"/>
      <c r="G223" s="27">
        <v>5000</v>
      </c>
      <c r="H223" s="27">
        <v>5199</v>
      </c>
      <c r="I223" s="79" t="s">
        <v>682</v>
      </c>
      <c r="J223" s="79" t="s">
        <v>681</v>
      </c>
      <c r="K223" s="79" t="s">
        <v>683</v>
      </c>
      <c r="L223" s="132">
        <v>48.673628576635686</v>
      </c>
      <c r="M223" s="27">
        <v>21</v>
      </c>
      <c r="N223" s="27" t="s">
        <v>69</v>
      </c>
      <c r="O223" s="33"/>
      <c r="P223" s="33"/>
      <c r="Q223" s="33"/>
      <c r="R223" s="33"/>
      <c r="S223" s="28"/>
      <c r="T223" s="33"/>
      <c r="V223" s="33"/>
      <c r="W223" s="36"/>
      <c r="X223" s="36"/>
      <c r="Y223" s="36"/>
      <c r="Z223" s="36"/>
      <c r="AA223" s="36"/>
      <c r="AC223" s="36"/>
      <c r="AD223" s="36"/>
      <c r="AF223" s="36">
        <v>42524.25</v>
      </c>
      <c r="AG223" s="36"/>
      <c r="AH223" s="42"/>
      <c r="AJ223" s="33"/>
      <c r="AK223" s="65"/>
      <c r="AL223" s="65"/>
      <c r="AN223" s="36"/>
      <c r="AO223" s="36"/>
      <c r="AQ223" s="36"/>
      <c r="AR223" s="36"/>
      <c r="AT223" s="36"/>
      <c r="AU223" s="36"/>
      <c r="AW223" s="36"/>
      <c r="AX223" s="36"/>
      <c r="AY223" s="79"/>
      <c r="AZ223" s="27">
        <v>1287.733980067067</v>
      </c>
      <c r="BA223" s="27">
        <v>21.304866086216926</v>
      </c>
      <c r="BB223" s="38">
        <v>27435</v>
      </c>
      <c r="BC223" s="82">
        <f t="shared" si="7"/>
        <v>0.44524616343382412</v>
      </c>
      <c r="BD223" s="29"/>
    </row>
    <row r="224" spans="1:56" s="27" customFormat="1" ht="15" customHeight="1" x14ac:dyDescent="0.25">
      <c r="A224" s="12"/>
      <c r="B224" s="27" t="s">
        <v>66</v>
      </c>
      <c r="E224" s="31"/>
      <c r="F224" s="32"/>
      <c r="G224" s="27">
        <v>5900</v>
      </c>
      <c r="H224" s="27">
        <v>6199</v>
      </c>
      <c r="I224" s="35" t="s">
        <v>684</v>
      </c>
      <c r="J224" s="35" t="s">
        <v>685</v>
      </c>
      <c r="K224" s="35" t="s">
        <v>78</v>
      </c>
      <c r="L224" s="132">
        <v>43.00592514565983</v>
      </c>
      <c r="M224" s="27">
        <v>21</v>
      </c>
      <c r="N224" s="27" t="s">
        <v>69</v>
      </c>
      <c r="Q224" s="33"/>
      <c r="R224" s="33"/>
      <c r="S224" s="28"/>
      <c r="T224" s="33"/>
      <c r="V224" s="33"/>
      <c r="W224" s="36"/>
      <c r="X224" s="36"/>
      <c r="Y224" s="36"/>
      <c r="Z224" s="36"/>
      <c r="AA224" s="36"/>
      <c r="AC224" s="36"/>
      <c r="AD224" s="36"/>
      <c r="AF224" s="36">
        <v>47087.450000000004</v>
      </c>
      <c r="AG224" s="36"/>
      <c r="AH224" s="32"/>
      <c r="AJ224" s="33"/>
      <c r="AK224" s="36"/>
      <c r="AL224" s="36"/>
      <c r="AN224" s="36"/>
      <c r="AO224" s="36"/>
      <c r="AQ224" s="36"/>
      <c r="AR224" s="36"/>
      <c r="AT224" s="36"/>
      <c r="AU224" s="36"/>
      <c r="AY224" s="86"/>
      <c r="AZ224" s="27">
        <v>1318.1271748845638</v>
      </c>
      <c r="BA224" s="27">
        <v>23.047093314543392</v>
      </c>
      <c r="BB224" s="38">
        <v>30379</v>
      </c>
      <c r="BC224" s="82">
        <f t="shared" si="7"/>
        <v>0.4930247202098102</v>
      </c>
      <c r="BD224" s="29"/>
    </row>
    <row r="225" spans="1:56" s="27" customFormat="1" ht="15" customHeight="1" x14ac:dyDescent="0.25">
      <c r="A225" s="12"/>
      <c r="B225" s="27" t="s">
        <v>66</v>
      </c>
      <c r="G225" s="27">
        <v>300</v>
      </c>
      <c r="H225" s="27">
        <v>399</v>
      </c>
      <c r="I225" s="35" t="s">
        <v>686</v>
      </c>
      <c r="J225" s="35" t="s">
        <v>129</v>
      </c>
      <c r="K225" s="35" t="s">
        <v>674</v>
      </c>
      <c r="L225" s="132">
        <v>39</v>
      </c>
      <c r="M225" s="27">
        <v>21</v>
      </c>
      <c r="N225" s="27" t="s">
        <v>69</v>
      </c>
      <c r="AF225" s="36">
        <v>15921.6</v>
      </c>
      <c r="AG225" s="36"/>
      <c r="AJ225" s="33"/>
      <c r="AK225" s="36"/>
      <c r="AL225" s="36"/>
      <c r="AN225" s="36"/>
      <c r="AO225" s="36"/>
      <c r="AY225" s="79"/>
      <c r="AZ225" s="27">
        <v>641.97165302716098</v>
      </c>
      <c r="BA225" s="27">
        <v>16</v>
      </c>
      <c r="BB225" s="38">
        <v>10272</v>
      </c>
      <c r="BC225" s="82">
        <f t="shared" si="7"/>
        <v>0.16670561657708188</v>
      </c>
      <c r="BD225" s="29"/>
    </row>
    <row r="226" spans="1:56" s="27" customFormat="1" ht="15" customHeight="1" x14ac:dyDescent="0.25">
      <c r="A226" s="12"/>
      <c r="B226" s="48"/>
      <c r="C226" s="48"/>
      <c r="D226" s="48"/>
      <c r="E226" s="49">
        <v>42917</v>
      </c>
      <c r="F226" s="50"/>
      <c r="G226" s="99"/>
      <c r="H226" s="99"/>
      <c r="I226" s="51" t="s">
        <v>135</v>
      </c>
      <c r="J226" s="51" t="s">
        <v>136</v>
      </c>
      <c r="K226" s="51" t="s">
        <v>78</v>
      </c>
      <c r="L226" s="52"/>
      <c r="M226" s="48">
        <v>21</v>
      </c>
      <c r="N226" s="48" t="s">
        <v>69</v>
      </c>
      <c r="O226" s="48"/>
      <c r="P226" s="48"/>
      <c r="Q226" s="48"/>
      <c r="R226" s="48"/>
      <c r="S226" s="48"/>
      <c r="T226" s="48"/>
      <c r="U226" s="48"/>
      <c r="V226" s="48"/>
      <c r="W226" s="48"/>
      <c r="X226" s="48"/>
      <c r="Y226" s="48"/>
      <c r="Z226" s="48"/>
      <c r="AA226" s="48"/>
      <c r="AB226" s="48"/>
      <c r="AC226" s="48"/>
      <c r="AD226" s="48"/>
      <c r="AE226" s="48"/>
      <c r="AF226" s="57">
        <v>27956</v>
      </c>
      <c r="AG226" s="57"/>
      <c r="AH226" s="50"/>
      <c r="AI226" s="99" t="s">
        <v>177</v>
      </c>
      <c r="AJ226" s="58"/>
      <c r="AK226" s="57"/>
      <c r="AL226" s="57"/>
      <c r="AM226" s="48"/>
      <c r="AN226" s="57"/>
      <c r="AO226" s="57"/>
      <c r="AP226" s="48"/>
      <c r="AQ226" s="57"/>
      <c r="AR226" s="57"/>
      <c r="AS226" s="48"/>
      <c r="AT226" s="57"/>
      <c r="AU226" s="57"/>
      <c r="AV226" s="48"/>
      <c r="AW226" s="48"/>
      <c r="AX226" s="48"/>
      <c r="AY226" s="143" t="s">
        <v>227</v>
      </c>
      <c r="AZ226" s="48"/>
      <c r="BA226" s="48"/>
      <c r="BB226" s="81">
        <v>16943</v>
      </c>
      <c r="BC226" s="82">
        <f t="shared" si="7"/>
        <v>0.27497013840201501</v>
      </c>
      <c r="BD226" s="29"/>
    </row>
    <row r="227" spans="1:56" s="27" customFormat="1" ht="15" customHeight="1" x14ac:dyDescent="0.25">
      <c r="A227" s="12"/>
      <c r="B227" s="27" t="s">
        <v>66</v>
      </c>
      <c r="G227" s="27">
        <v>300</v>
      </c>
      <c r="H227" s="27">
        <v>399</v>
      </c>
      <c r="I227" s="35" t="s">
        <v>687</v>
      </c>
      <c r="J227" s="35" t="s">
        <v>129</v>
      </c>
      <c r="K227" s="35" t="s">
        <v>674</v>
      </c>
      <c r="L227" s="132">
        <v>23</v>
      </c>
      <c r="M227" s="27">
        <v>21</v>
      </c>
      <c r="N227" s="27" t="s">
        <v>69</v>
      </c>
      <c r="AF227" s="36">
        <v>20945.150000000001</v>
      </c>
      <c r="AG227" s="36"/>
      <c r="AJ227" s="33"/>
      <c r="AK227" s="36"/>
      <c r="AL227" s="36"/>
      <c r="AN227" s="36"/>
      <c r="AO227" s="36"/>
      <c r="AY227" s="79"/>
      <c r="AZ227" s="27">
        <v>750.73798661235105</v>
      </c>
      <c r="BA227" s="27">
        <v>18</v>
      </c>
      <c r="BB227" s="38">
        <v>13513</v>
      </c>
      <c r="BC227" s="82">
        <f t="shared" si="7"/>
        <v>0.21930422476694972</v>
      </c>
      <c r="BD227" s="29"/>
    </row>
    <row r="228" spans="1:56" s="27" customFormat="1" ht="15" customHeight="1" x14ac:dyDescent="0.25">
      <c r="A228" s="12"/>
      <c r="B228" s="48"/>
      <c r="C228" s="48"/>
      <c r="D228" s="48"/>
      <c r="E228" s="49">
        <v>42917</v>
      </c>
      <c r="F228" s="50"/>
      <c r="G228" s="99"/>
      <c r="H228" s="99"/>
      <c r="I228" s="51" t="s">
        <v>130</v>
      </c>
      <c r="J228" s="51" t="s">
        <v>131</v>
      </c>
      <c r="K228" s="51" t="s">
        <v>132</v>
      </c>
      <c r="L228" s="52"/>
      <c r="M228" s="48">
        <v>21</v>
      </c>
      <c r="N228" s="48" t="s">
        <v>69</v>
      </c>
      <c r="O228" s="48"/>
      <c r="P228" s="48"/>
      <c r="Q228" s="48"/>
      <c r="R228" s="48"/>
      <c r="S228" s="48"/>
      <c r="T228" s="48"/>
      <c r="U228" s="48"/>
      <c r="V228" s="48"/>
      <c r="W228" s="48"/>
      <c r="X228" s="48"/>
      <c r="Y228" s="48"/>
      <c r="Z228" s="48"/>
      <c r="AA228" s="48"/>
      <c r="AB228" s="48"/>
      <c r="AC228" s="48"/>
      <c r="AD228" s="48"/>
      <c r="AE228" s="48"/>
      <c r="AF228" s="57">
        <v>57107</v>
      </c>
      <c r="AG228" s="57"/>
      <c r="AH228" s="50"/>
      <c r="AI228" s="48" t="s">
        <v>133</v>
      </c>
      <c r="AJ228" s="58" t="s">
        <v>134</v>
      </c>
      <c r="AK228" s="57">
        <v>50000</v>
      </c>
      <c r="AL228" s="57"/>
      <c r="AM228" s="48"/>
      <c r="AN228" s="57"/>
      <c r="AO228" s="57"/>
      <c r="AP228" s="48"/>
      <c r="AQ228" s="57"/>
      <c r="AR228" s="57"/>
      <c r="AS228" s="48"/>
      <c r="AT228" s="57"/>
      <c r="AU228" s="57"/>
      <c r="AV228" s="48"/>
      <c r="AW228" s="48"/>
      <c r="AX228" s="48"/>
      <c r="AY228" s="143" t="s">
        <v>227</v>
      </c>
      <c r="AZ228" s="48"/>
      <c r="BA228" s="48"/>
      <c r="BB228" s="81">
        <v>34610</v>
      </c>
      <c r="BC228" s="82">
        <f t="shared" si="7"/>
        <v>0.56169016644595049</v>
      </c>
      <c r="BD228" s="29"/>
    </row>
    <row r="229" spans="1:56" s="27" customFormat="1" ht="15" customHeight="1" x14ac:dyDescent="0.25">
      <c r="A229" s="12"/>
      <c r="B229" s="26" t="s">
        <v>66</v>
      </c>
      <c r="C229" s="26"/>
      <c r="D229" s="26" t="s">
        <v>419</v>
      </c>
      <c r="E229" s="44"/>
      <c r="F229" s="45"/>
      <c r="G229" s="139">
        <v>4900</v>
      </c>
      <c r="H229" s="139">
        <v>4999</v>
      </c>
      <c r="I229" s="138" t="s">
        <v>328</v>
      </c>
      <c r="J229" s="138" t="s">
        <v>327</v>
      </c>
      <c r="K229" s="138" t="s">
        <v>324</v>
      </c>
      <c r="L229" s="139">
        <v>60</v>
      </c>
      <c r="M229" s="137">
        <v>21</v>
      </c>
      <c r="N229" s="137" t="s">
        <v>69</v>
      </c>
      <c r="O229" s="26"/>
      <c r="P229" s="26"/>
      <c r="Q229" s="26"/>
      <c r="R229" s="26"/>
      <c r="S229" s="26"/>
      <c r="T229" s="26"/>
      <c r="U229" s="26"/>
      <c r="V229" s="26"/>
      <c r="W229" s="26"/>
      <c r="X229" s="26"/>
      <c r="Y229" s="26"/>
      <c r="Z229" s="26"/>
      <c r="AA229" s="26"/>
      <c r="AB229" s="26">
        <v>5</v>
      </c>
      <c r="AC229" s="26"/>
      <c r="AD229" s="26"/>
      <c r="AE229" s="26">
        <v>5</v>
      </c>
      <c r="AF229" s="179">
        <v>14066.25</v>
      </c>
      <c r="AG229" s="83" t="s">
        <v>420</v>
      </c>
      <c r="AH229" s="45" t="s">
        <v>739</v>
      </c>
      <c r="AI229" s="26"/>
      <c r="AJ229" s="47"/>
      <c r="AK229" s="83"/>
      <c r="AL229" s="83"/>
      <c r="AM229" s="26"/>
      <c r="AN229" s="83"/>
      <c r="AO229" s="83"/>
      <c r="AP229" s="26"/>
      <c r="AQ229" s="83"/>
      <c r="AR229" s="83"/>
      <c r="AS229" s="26"/>
      <c r="AT229" s="83"/>
      <c r="AU229" s="83"/>
      <c r="AV229" s="26"/>
      <c r="AW229" s="26"/>
      <c r="AX229" s="26"/>
      <c r="AY229" s="150" t="s">
        <v>453</v>
      </c>
      <c r="AZ229" s="180">
        <v>303</v>
      </c>
      <c r="BA229" s="139">
        <v>30</v>
      </c>
      <c r="BB229" s="180">
        <v>9075</v>
      </c>
      <c r="BC229" s="82">
        <f t="shared" si="7"/>
        <v>0.14727934875749787</v>
      </c>
      <c r="BD229" s="29"/>
    </row>
    <row r="230" spans="1:56" s="27" customFormat="1" ht="15" customHeight="1" x14ac:dyDescent="0.25">
      <c r="A230" s="30"/>
      <c r="B230" s="27" t="s">
        <v>66</v>
      </c>
      <c r="E230" s="31"/>
      <c r="F230" s="32"/>
      <c r="G230" s="27">
        <v>6800</v>
      </c>
      <c r="H230" s="27">
        <v>7099</v>
      </c>
      <c r="I230" s="35" t="s">
        <v>674</v>
      </c>
      <c r="J230" s="35" t="s">
        <v>688</v>
      </c>
      <c r="K230" s="35" t="s">
        <v>78</v>
      </c>
      <c r="L230" s="132">
        <v>44.162428559595796</v>
      </c>
      <c r="M230" s="27">
        <v>21</v>
      </c>
      <c r="N230" s="27" t="s">
        <v>69</v>
      </c>
      <c r="AF230" s="36">
        <v>37426.300000000003</v>
      </c>
      <c r="AG230" s="36"/>
      <c r="AH230" s="32"/>
      <c r="AJ230" s="33"/>
      <c r="AK230" s="36"/>
      <c r="AL230" s="36"/>
      <c r="AN230" s="36"/>
      <c r="AO230" s="36"/>
      <c r="AQ230" s="36"/>
      <c r="AR230" s="36"/>
      <c r="AT230" s="36"/>
      <c r="AU230" s="36"/>
      <c r="AY230" s="86"/>
      <c r="AZ230" s="27">
        <v>1442.248314221725</v>
      </c>
      <c r="BA230" s="27">
        <v>16.74191591135942</v>
      </c>
      <c r="BB230" s="38">
        <v>24146</v>
      </c>
      <c r="BC230" s="82">
        <f t="shared" si="7"/>
        <v>0.39186855703565215</v>
      </c>
      <c r="BD230" s="29"/>
    </row>
    <row r="231" spans="1:56" s="27" customFormat="1" x14ac:dyDescent="0.25">
      <c r="A231" s="12"/>
      <c r="B231" s="27" t="s">
        <v>66</v>
      </c>
      <c r="G231" s="27">
        <v>4800</v>
      </c>
      <c r="H231" s="27">
        <v>5999</v>
      </c>
      <c r="I231" s="35" t="s">
        <v>689</v>
      </c>
      <c r="J231" s="35" t="s">
        <v>690</v>
      </c>
      <c r="K231" s="35" t="s">
        <v>685</v>
      </c>
      <c r="L231" s="132">
        <v>14</v>
      </c>
      <c r="M231" s="27">
        <v>21</v>
      </c>
      <c r="N231" s="27" t="s">
        <v>69</v>
      </c>
      <c r="AF231" s="36">
        <v>30860.5</v>
      </c>
      <c r="AG231" s="36"/>
      <c r="AJ231" s="33"/>
      <c r="AK231" s="36"/>
      <c r="AL231" s="36"/>
      <c r="AN231" s="36"/>
      <c r="AO231" s="36"/>
      <c r="AY231" s="79"/>
      <c r="AZ231" s="27">
        <v>996</v>
      </c>
      <c r="BA231" s="27">
        <v>20</v>
      </c>
      <c r="BB231" s="38">
        <v>19910</v>
      </c>
      <c r="BC231" s="82">
        <f t="shared" si="7"/>
        <v>0.3231219651528135</v>
      </c>
      <c r="BD231" s="29"/>
    </row>
    <row r="232" spans="1:56" s="27" customFormat="1" x14ac:dyDescent="0.25">
      <c r="A232" s="12"/>
      <c r="B232" s="27" t="s">
        <v>66</v>
      </c>
      <c r="G232" s="27">
        <v>6100</v>
      </c>
      <c r="H232" s="27">
        <v>6199</v>
      </c>
      <c r="I232" s="35" t="s">
        <v>691</v>
      </c>
      <c r="J232" s="35" t="s">
        <v>692</v>
      </c>
      <c r="K232" s="35" t="s">
        <v>693</v>
      </c>
      <c r="L232" s="132">
        <v>78.468596741021983</v>
      </c>
      <c r="M232" s="27">
        <v>21</v>
      </c>
      <c r="N232" s="27" t="s">
        <v>69</v>
      </c>
      <c r="AF232" s="36">
        <v>39190.200000000004</v>
      </c>
      <c r="AG232" s="36"/>
      <c r="AJ232" s="33"/>
      <c r="AK232" s="36"/>
      <c r="AL232" s="36"/>
      <c r="AN232" s="36"/>
      <c r="AO232" s="36"/>
      <c r="AY232" s="79"/>
      <c r="AZ232" s="27">
        <v>1053.4975253105931</v>
      </c>
      <c r="BA232" s="27">
        <v>24.000056376540371</v>
      </c>
      <c r="BB232" s="38">
        <v>25284</v>
      </c>
      <c r="BC232" s="82">
        <f t="shared" si="7"/>
        <v>0.41033730622419567</v>
      </c>
      <c r="BD232" s="29"/>
    </row>
    <row r="233" spans="1:56" s="27" customFormat="1" x14ac:dyDescent="0.25">
      <c r="A233" s="12"/>
      <c r="B233" s="27" t="s">
        <v>66</v>
      </c>
      <c r="E233" s="31"/>
      <c r="F233" s="32"/>
      <c r="G233" s="27">
        <v>500</v>
      </c>
      <c r="H233" s="27">
        <v>599</v>
      </c>
      <c r="I233" s="35" t="s">
        <v>680</v>
      </c>
      <c r="J233" s="35" t="s">
        <v>694</v>
      </c>
      <c r="K233" s="35" t="s">
        <v>682</v>
      </c>
      <c r="L233" s="132">
        <v>53</v>
      </c>
      <c r="M233" s="27">
        <v>21</v>
      </c>
      <c r="N233" s="27" t="s">
        <v>69</v>
      </c>
      <c r="AB233" s="33"/>
      <c r="AE233" s="36"/>
      <c r="AF233" s="36">
        <v>10696.550000000001</v>
      </c>
      <c r="AG233" s="36"/>
      <c r="AH233" s="32"/>
      <c r="AJ233" s="33"/>
      <c r="AK233" s="36"/>
      <c r="AL233" s="36"/>
      <c r="AN233" s="36"/>
      <c r="AO233" s="36"/>
      <c r="AQ233" s="36"/>
      <c r="AR233" s="36"/>
      <c r="AT233" s="36"/>
      <c r="AU233" s="36"/>
      <c r="AY233" s="86"/>
      <c r="AZ233" s="38">
        <v>314</v>
      </c>
      <c r="BA233" s="38">
        <v>22</v>
      </c>
      <c r="BB233" s="38">
        <v>6901</v>
      </c>
      <c r="BC233" s="82">
        <f t="shared" si="7"/>
        <v>0.11199722157305705</v>
      </c>
      <c r="BD233" s="29"/>
    </row>
    <row r="234" spans="1:56" s="27" customFormat="1" x14ac:dyDescent="0.25">
      <c r="A234" s="12"/>
      <c r="B234" s="27" t="s">
        <v>66</v>
      </c>
      <c r="E234" s="31"/>
      <c r="F234" s="32"/>
      <c r="G234" s="27">
        <v>700</v>
      </c>
      <c r="H234" s="27">
        <v>799</v>
      </c>
      <c r="I234" s="35" t="s">
        <v>680</v>
      </c>
      <c r="J234" s="35" t="s">
        <v>695</v>
      </c>
      <c r="K234" s="35" t="s">
        <v>679</v>
      </c>
      <c r="L234" s="132">
        <v>54</v>
      </c>
      <c r="M234" s="43">
        <v>21</v>
      </c>
      <c r="N234" s="27" t="s">
        <v>69</v>
      </c>
      <c r="AB234" s="33"/>
      <c r="AE234" s="36"/>
      <c r="AF234" s="36">
        <v>9114</v>
      </c>
      <c r="AG234" s="36"/>
      <c r="AH234" s="32"/>
      <c r="AJ234" s="33"/>
      <c r="AK234" s="36"/>
      <c r="AL234" s="36"/>
      <c r="AN234" s="36"/>
      <c r="AO234" s="36"/>
      <c r="AQ234" s="36"/>
      <c r="AR234" s="36"/>
      <c r="AT234" s="36"/>
      <c r="AU234" s="36"/>
      <c r="AY234" s="86"/>
      <c r="AZ234" s="38">
        <v>294</v>
      </c>
      <c r="BA234" s="38">
        <v>20</v>
      </c>
      <c r="BB234" s="38">
        <v>5880</v>
      </c>
      <c r="BC234" s="82">
        <f t="shared" si="7"/>
        <v>9.5427280517254812E-2</v>
      </c>
      <c r="BD234" s="29"/>
    </row>
    <row r="235" spans="1:56" s="27" customFormat="1" x14ac:dyDescent="0.25">
      <c r="A235" s="12"/>
      <c r="B235" s="27" t="s">
        <v>66</v>
      </c>
      <c r="G235" s="27">
        <v>300</v>
      </c>
      <c r="H235" s="27">
        <v>399</v>
      </c>
      <c r="I235" s="35" t="s">
        <v>696</v>
      </c>
      <c r="J235" s="35" t="s">
        <v>129</v>
      </c>
      <c r="K235" s="35" t="s">
        <v>78</v>
      </c>
      <c r="L235" s="132">
        <v>29</v>
      </c>
      <c r="M235" s="27">
        <v>21</v>
      </c>
      <c r="N235" s="27" t="s">
        <v>69</v>
      </c>
      <c r="AF235" s="36">
        <v>7184.25</v>
      </c>
      <c r="AG235" s="36"/>
      <c r="AJ235" s="33"/>
      <c r="AK235" s="36"/>
      <c r="AL235" s="36"/>
      <c r="AN235" s="36"/>
      <c r="AO235" s="36"/>
      <c r="AY235" s="79"/>
      <c r="AZ235" s="27">
        <v>579.31291652165498</v>
      </c>
      <c r="BA235" s="27">
        <v>8</v>
      </c>
      <c r="BB235" s="38">
        <v>4635</v>
      </c>
      <c r="BC235" s="82">
        <f t="shared" si="7"/>
        <v>7.5222014489366676E-2</v>
      </c>
      <c r="BD235" s="29"/>
    </row>
    <row r="236" spans="1:56" s="27" customFormat="1" x14ac:dyDescent="0.25">
      <c r="A236" s="12"/>
      <c r="B236" s="48" t="s">
        <v>66</v>
      </c>
      <c r="C236" s="48"/>
      <c r="D236" s="48" t="s">
        <v>223</v>
      </c>
      <c r="E236" s="49">
        <v>43282</v>
      </c>
      <c r="F236" s="80"/>
      <c r="G236" s="48">
        <v>6700</v>
      </c>
      <c r="H236" s="48">
        <v>6799</v>
      </c>
      <c r="I236" s="51" t="s">
        <v>205</v>
      </c>
      <c r="J236" s="51" t="s">
        <v>201</v>
      </c>
      <c r="K236" s="51" t="s">
        <v>204</v>
      </c>
      <c r="L236" s="58">
        <v>2</v>
      </c>
      <c r="M236" s="48">
        <v>21</v>
      </c>
      <c r="N236" s="27" t="s">
        <v>69</v>
      </c>
      <c r="AB236" s="33">
        <v>0</v>
      </c>
      <c r="AF236" s="36">
        <v>14709.600000000002</v>
      </c>
      <c r="AG236" s="36"/>
      <c r="AH236" s="32"/>
      <c r="AI236" s="27" t="s">
        <v>115</v>
      </c>
      <c r="AJ236" s="33"/>
      <c r="AK236" s="36">
        <v>14709.600000000002</v>
      </c>
      <c r="AL236" s="36" t="str">
        <f>IF(AG236="","",AG236)</f>
        <v/>
      </c>
      <c r="AN236" s="36"/>
      <c r="AO236" s="36"/>
      <c r="AQ236" s="36"/>
      <c r="AR236" s="36"/>
      <c r="AT236" s="36"/>
      <c r="AU236" s="36"/>
      <c r="AY236" s="86"/>
      <c r="AZ236" s="38">
        <v>408.6</v>
      </c>
      <c r="BA236" s="38">
        <v>24.000000000000004</v>
      </c>
      <c r="BB236" s="81">
        <v>9806.4000000000015</v>
      </c>
      <c r="BC236" s="82">
        <f t="shared" si="7"/>
        <v>0.15914933395653194</v>
      </c>
      <c r="BD236" s="29"/>
    </row>
    <row r="237" spans="1:56" s="27" customFormat="1" x14ac:dyDescent="0.25">
      <c r="A237" s="30"/>
      <c r="B237" s="48" t="s">
        <v>66</v>
      </c>
      <c r="C237" s="48"/>
      <c r="D237" s="48" t="s">
        <v>223</v>
      </c>
      <c r="E237" s="49">
        <v>43282</v>
      </c>
      <c r="F237" s="80"/>
      <c r="G237" s="48">
        <v>6500</v>
      </c>
      <c r="H237" s="48">
        <v>6699</v>
      </c>
      <c r="I237" s="51" t="s">
        <v>205</v>
      </c>
      <c r="J237" s="51" t="s">
        <v>201</v>
      </c>
      <c r="K237" s="51" t="s">
        <v>206</v>
      </c>
      <c r="L237" s="58">
        <v>53.977723345801195</v>
      </c>
      <c r="M237" s="48">
        <v>21</v>
      </c>
      <c r="N237" s="27" t="s">
        <v>69</v>
      </c>
      <c r="AB237" s="27">
        <v>4</v>
      </c>
      <c r="AF237" s="36">
        <v>45316.5</v>
      </c>
      <c r="AG237" s="36"/>
      <c r="AH237" s="32"/>
      <c r="AI237" s="27" t="s">
        <v>115</v>
      </c>
      <c r="AJ237" s="33"/>
      <c r="AK237" s="36">
        <v>45316.5</v>
      </c>
      <c r="AL237" s="36" t="str">
        <f>IF(AG237="","",AG237)</f>
        <v/>
      </c>
      <c r="AN237" s="36"/>
      <c r="AO237" s="36"/>
      <c r="AQ237" s="36"/>
      <c r="AR237" s="36"/>
      <c r="AT237" s="36"/>
      <c r="AU237" s="36"/>
      <c r="AY237" s="86"/>
      <c r="AZ237" s="27">
        <v>1316.5660123774539</v>
      </c>
      <c r="BA237" s="27">
        <v>22.94681749033229</v>
      </c>
      <c r="BB237" s="81">
        <v>30211</v>
      </c>
      <c r="BC237" s="82">
        <f t="shared" si="7"/>
        <v>0.49029822648074578</v>
      </c>
      <c r="BD237" s="29"/>
    </row>
    <row r="238" spans="1:56" s="27" customFormat="1" x14ac:dyDescent="0.25">
      <c r="A238" s="30"/>
      <c r="B238" s="27" t="s">
        <v>66</v>
      </c>
      <c r="E238" s="31"/>
      <c r="F238" s="32"/>
      <c r="G238" s="27">
        <v>5900</v>
      </c>
      <c r="H238" s="27">
        <v>6199</v>
      </c>
      <c r="I238" s="35" t="s">
        <v>697</v>
      </c>
      <c r="J238" s="35" t="s">
        <v>684</v>
      </c>
      <c r="K238" s="35" t="s">
        <v>78</v>
      </c>
      <c r="L238" s="132">
        <v>41.690418806105697</v>
      </c>
      <c r="M238" s="27">
        <v>21</v>
      </c>
      <c r="N238" s="27" t="s">
        <v>69</v>
      </c>
      <c r="AB238" s="33"/>
      <c r="AE238" s="36"/>
      <c r="AF238" s="36">
        <v>44374.950000000004</v>
      </c>
      <c r="AG238" s="36"/>
      <c r="AH238" s="32"/>
      <c r="AJ238" s="33"/>
      <c r="AK238" s="36"/>
      <c r="AL238" s="36"/>
      <c r="AN238" s="36"/>
      <c r="AO238" s="36"/>
      <c r="AQ238" s="36"/>
      <c r="AR238" s="36"/>
      <c r="AT238" s="36"/>
      <c r="AU238" s="36"/>
      <c r="AY238" s="86"/>
      <c r="AZ238" s="38">
        <v>1192.8762869813511</v>
      </c>
      <c r="BA238" s="38">
        <v>23.999974106659035</v>
      </c>
      <c r="BB238" s="38">
        <v>28629</v>
      </c>
      <c r="BC238" s="82">
        <f t="shared" si="7"/>
        <v>0.46462374386538913</v>
      </c>
      <c r="BD238" s="29"/>
    </row>
    <row r="239" spans="1:56" s="27" customFormat="1" x14ac:dyDescent="0.25">
      <c r="A239" s="30"/>
      <c r="B239" s="27" t="s">
        <v>66</v>
      </c>
      <c r="G239" s="27">
        <v>200</v>
      </c>
      <c r="H239" s="27">
        <v>399</v>
      </c>
      <c r="I239" s="35" t="s">
        <v>677</v>
      </c>
      <c r="J239" s="35" t="s">
        <v>676</v>
      </c>
      <c r="K239" s="35" t="s">
        <v>698</v>
      </c>
      <c r="L239" s="132">
        <v>52.759037111334003</v>
      </c>
      <c r="M239" s="27">
        <v>21</v>
      </c>
      <c r="N239" s="27" t="s">
        <v>69</v>
      </c>
      <c r="AF239" s="36">
        <v>38633.75</v>
      </c>
      <c r="AG239" s="36"/>
      <c r="AJ239" s="33"/>
      <c r="AK239" s="36"/>
      <c r="AL239" s="36"/>
      <c r="AN239" s="36"/>
      <c r="AO239" s="36"/>
      <c r="AY239" s="79"/>
      <c r="AZ239" s="27">
        <v>1704.5485143992798</v>
      </c>
      <c r="BA239" s="27">
        <v>14.622640417356566</v>
      </c>
      <c r="BB239" s="38">
        <v>24925</v>
      </c>
      <c r="BC239" s="82">
        <f t="shared" si="7"/>
        <v>0.40451104879125444</v>
      </c>
      <c r="BD239" s="29"/>
    </row>
    <row r="240" spans="1:56" s="27" customFormat="1" x14ac:dyDescent="0.25">
      <c r="A240" s="30"/>
      <c r="B240" s="27" t="s">
        <v>66</v>
      </c>
      <c r="E240" s="31"/>
      <c r="F240" s="42"/>
      <c r="G240" s="27">
        <v>5000</v>
      </c>
      <c r="H240" s="27">
        <v>5199</v>
      </c>
      <c r="I240" s="79" t="s">
        <v>695</v>
      </c>
      <c r="J240" s="79" t="s">
        <v>681</v>
      </c>
      <c r="K240" s="79" t="s">
        <v>78</v>
      </c>
      <c r="L240" s="132">
        <v>65.175336000820764</v>
      </c>
      <c r="M240" s="27">
        <v>21</v>
      </c>
      <c r="N240" s="27" t="s">
        <v>69</v>
      </c>
      <c r="Q240" s="33"/>
      <c r="R240" s="33"/>
      <c r="S240" s="28"/>
      <c r="T240" s="33"/>
      <c r="V240" s="33"/>
      <c r="W240" s="36"/>
      <c r="X240" s="36"/>
      <c r="Y240" s="36"/>
      <c r="Z240" s="36"/>
      <c r="AA240" s="36"/>
      <c r="AC240" s="36"/>
      <c r="AD240" s="36"/>
      <c r="AF240" s="36">
        <v>30215.7</v>
      </c>
      <c r="AG240" s="36"/>
      <c r="AH240" s="42"/>
      <c r="AJ240" s="53"/>
      <c r="AK240" s="36"/>
      <c r="AL240" s="36"/>
      <c r="AM240" s="56"/>
      <c r="AN240" s="36"/>
      <c r="AO240" s="36"/>
      <c r="AQ240" s="36"/>
      <c r="AR240" s="36"/>
      <c r="AT240" s="36"/>
      <c r="AU240" s="36"/>
      <c r="AW240" s="36"/>
      <c r="AX240" s="36"/>
      <c r="AY240" s="79"/>
      <c r="AZ240" s="27">
        <v>935.09801427929597</v>
      </c>
      <c r="BA240" s="27">
        <v>20.847012508121434</v>
      </c>
      <c r="BB240" s="38">
        <v>19494</v>
      </c>
      <c r="BC240" s="82">
        <f t="shared" si="7"/>
        <v>0.31637064734751114</v>
      </c>
      <c r="BD240" s="29"/>
    </row>
    <row r="241" spans="1:56" s="27" customFormat="1" x14ac:dyDescent="0.25">
      <c r="A241" s="30"/>
      <c r="B241" s="26" t="s">
        <v>66</v>
      </c>
      <c r="C241" s="26"/>
      <c r="D241" s="26" t="s">
        <v>419</v>
      </c>
      <c r="E241" s="44"/>
      <c r="F241" s="45"/>
      <c r="G241" s="139">
        <v>4800</v>
      </c>
      <c r="H241" s="139">
        <v>4999</v>
      </c>
      <c r="I241" s="138" t="s">
        <v>84</v>
      </c>
      <c r="J241" s="138" t="s">
        <v>324</v>
      </c>
      <c r="K241" s="138" t="s">
        <v>174</v>
      </c>
      <c r="L241" s="139">
        <v>61.374095763003787</v>
      </c>
      <c r="M241" s="137">
        <v>21</v>
      </c>
      <c r="N241" s="137" t="s">
        <v>69</v>
      </c>
      <c r="O241" s="26"/>
      <c r="P241" s="26"/>
      <c r="Q241" s="26"/>
      <c r="R241" s="26"/>
      <c r="S241" s="26"/>
      <c r="T241" s="26"/>
      <c r="U241" s="26"/>
      <c r="V241" s="26"/>
      <c r="W241" s="26"/>
      <c r="X241" s="26"/>
      <c r="Y241" s="26"/>
      <c r="Z241" s="26"/>
      <c r="AA241" s="26"/>
      <c r="AB241" s="47">
        <v>4</v>
      </c>
      <c r="AC241" s="26"/>
      <c r="AD241" s="26"/>
      <c r="AE241" s="26">
        <v>4</v>
      </c>
      <c r="AF241" s="179">
        <v>35997.200000000004</v>
      </c>
      <c r="AG241" s="83" t="s">
        <v>420</v>
      </c>
      <c r="AH241" s="45" t="s">
        <v>739</v>
      </c>
      <c r="AI241" s="26"/>
      <c r="AJ241" s="47"/>
      <c r="AK241" s="83"/>
      <c r="AL241" s="83"/>
      <c r="AM241" s="26"/>
      <c r="AN241" s="83"/>
      <c r="AO241" s="83"/>
      <c r="AP241" s="26"/>
      <c r="AQ241" s="83"/>
      <c r="AR241" s="83"/>
      <c r="AS241" s="26"/>
      <c r="AT241" s="83"/>
      <c r="AU241" s="83"/>
      <c r="AV241" s="26"/>
      <c r="AW241" s="26"/>
      <c r="AX241" s="26"/>
      <c r="AY241" s="150" t="s">
        <v>453</v>
      </c>
      <c r="AZ241" s="180">
        <v>822.46639840890191</v>
      </c>
      <c r="BA241" s="139">
        <v>28.237019828321095</v>
      </c>
      <c r="BB241" s="180">
        <v>23224</v>
      </c>
      <c r="BC241" s="82">
        <f t="shared" si="7"/>
        <v>0.37690529978447718</v>
      </c>
      <c r="BD241" s="29"/>
    </row>
    <row r="242" spans="1:56" s="27" customFormat="1" x14ac:dyDescent="0.25">
      <c r="A242" s="30"/>
      <c r="B242" s="27" t="s">
        <v>66</v>
      </c>
      <c r="G242" s="27">
        <v>2825</v>
      </c>
      <c r="H242" s="27">
        <v>2899</v>
      </c>
      <c r="I242" s="35" t="s">
        <v>699</v>
      </c>
      <c r="J242" s="35" t="s">
        <v>691</v>
      </c>
      <c r="K242" s="35" t="s">
        <v>690</v>
      </c>
      <c r="L242" s="132">
        <v>78</v>
      </c>
      <c r="M242" s="27">
        <v>21</v>
      </c>
      <c r="N242" s="27" t="s">
        <v>69</v>
      </c>
      <c r="AF242" s="36">
        <v>12877.4</v>
      </c>
      <c r="AG242" s="36"/>
      <c r="AJ242" s="33"/>
      <c r="AK242" s="36"/>
      <c r="AL242" s="36"/>
      <c r="AN242" s="36"/>
      <c r="AO242" s="36"/>
      <c r="AY242" s="79"/>
      <c r="AZ242" s="27">
        <v>346</v>
      </c>
      <c r="BA242" s="27">
        <v>24</v>
      </c>
      <c r="BB242" s="38">
        <v>8308</v>
      </c>
      <c r="BC242" s="82">
        <f t="shared" si="7"/>
        <v>0.13483160655397158</v>
      </c>
      <c r="BD242" s="29"/>
    </row>
    <row r="243" spans="1:56" s="27" customFormat="1" x14ac:dyDescent="0.25">
      <c r="A243" s="30"/>
      <c r="B243" s="27" t="s">
        <v>66</v>
      </c>
      <c r="D243" s="27" t="s">
        <v>419</v>
      </c>
      <c r="E243" s="31"/>
      <c r="F243" s="32"/>
      <c r="G243" s="121">
        <v>100</v>
      </c>
      <c r="H243" s="121">
        <v>114</v>
      </c>
      <c r="I243" s="138" t="s">
        <v>330</v>
      </c>
      <c r="J243" s="138" t="s">
        <v>129</v>
      </c>
      <c r="K243" s="138" t="s">
        <v>84</v>
      </c>
      <c r="L243" s="139">
        <v>59</v>
      </c>
      <c r="M243" s="137">
        <v>21</v>
      </c>
      <c r="N243" s="137" t="s">
        <v>69</v>
      </c>
      <c r="O243" s="26"/>
      <c r="P243" s="26"/>
      <c r="Q243" s="26"/>
      <c r="R243" s="26"/>
      <c r="S243" s="26"/>
      <c r="T243" s="26"/>
      <c r="U243" s="26"/>
      <c r="V243" s="26"/>
      <c r="W243" s="26"/>
      <c r="X243" s="26"/>
      <c r="Y243" s="26"/>
      <c r="Z243" s="26"/>
      <c r="AA243" s="26"/>
      <c r="AB243" s="47">
        <v>4</v>
      </c>
      <c r="AC243" s="26"/>
      <c r="AD243" s="26"/>
      <c r="AE243" s="26"/>
      <c r="AF243" s="179">
        <v>16994.2</v>
      </c>
      <c r="AG243" s="83" t="s">
        <v>420</v>
      </c>
      <c r="AH243" s="45" t="s">
        <v>739</v>
      </c>
      <c r="AI243" s="26"/>
      <c r="AJ243" s="47"/>
      <c r="AK243" s="83"/>
      <c r="AL243" s="83"/>
      <c r="AM243" s="26"/>
      <c r="AN243" s="83"/>
      <c r="AO243" s="83"/>
      <c r="AP243" s="26"/>
      <c r="AQ243" s="83"/>
      <c r="AR243" s="83"/>
      <c r="AS243" s="26"/>
      <c r="AT243" s="83"/>
      <c r="AU243" s="83"/>
      <c r="AV243" s="26"/>
      <c r="AW243" s="26"/>
      <c r="AX243" s="26"/>
      <c r="AY243" s="150" t="s">
        <v>453</v>
      </c>
      <c r="AZ243" s="129">
        <v>422</v>
      </c>
      <c r="BA243" s="121">
        <v>26</v>
      </c>
      <c r="BB243" s="130">
        <v>10964</v>
      </c>
      <c r="BC243" s="82">
        <f t="shared" si="7"/>
        <v>0.17793617408013296</v>
      </c>
      <c r="BD243" s="29"/>
    </row>
    <row r="244" spans="1:56" s="27" customFormat="1" x14ac:dyDescent="0.25">
      <c r="A244" s="30"/>
      <c r="B244" s="27" t="s">
        <v>66</v>
      </c>
      <c r="G244" s="27">
        <v>900</v>
      </c>
      <c r="H244" s="27">
        <v>1199</v>
      </c>
      <c r="I244" s="35" t="s">
        <v>690</v>
      </c>
      <c r="J244" s="35" t="s">
        <v>200</v>
      </c>
      <c r="K244" s="35" t="s">
        <v>78</v>
      </c>
      <c r="L244" s="132">
        <v>52.663773309443229</v>
      </c>
      <c r="M244" s="27">
        <v>21</v>
      </c>
      <c r="N244" s="27" t="s">
        <v>69</v>
      </c>
      <c r="AF244" s="36">
        <v>116784.75</v>
      </c>
      <c r="AG244" s="36"/>
      <c r="AJ244" s="33"/>
      <c r="AK244" s="36"/>
      <c r="AL244" s="36"/>
      <c r="AM244" s="36"/>
      <c r="AN244" s="36"/>
      <c r="AO244" s="36"/>
      <c r="AY244" s="79"/>
      <c r="AZ244" s="27">
        <v>3947.8217683090443</v>
      </c>
      <c r="BA244" s="27">
        <v>19.085208102561388</v>
      </c>
      <c r="BB244" s="38">
        <v>75345</v>
      </c>
      <c r="BC244" s="82">
        <f t="shared" si="7"/>
        <v>1.2227837500973748</v>
      </c>
      <c r="BD244" s="29"/>
    </row>
    <row r="245" spans="1:56" s="27" customFormat="1" x14ac:dyDescent="0.25">
      <c r="A245" s="30"/>
      <c r="B245" s="27" t="s">
        <v>66</v>
      </c>
      <c r="D245" s="27" t="s">
        <v>419</v>
      </c>
      <c r="E245" s="31"/>
      <c r="F245" s="32"/>
      <c r="G245" s="126">
        <v>200</v>
      </c>
      <c r="H245" s="126">
        <v>5799</v>
      </c>
      <c r="I245" s="147" t="s">
        <v>331</v>
      </c>
      <c r="J245" s="131" t="s">
        <v>129</v>
      </c>
      <c r="K245" s="131" t="s">
        <v>332</v>
      </c>
      <c r="L245" s="132">
        <v>54.93975726781354</v>
      </c>
      <c r="M245" s="133">
        <v>21</v>
      </c>
      <c r="N245" s="133" t="s">
        <v>71</v>
      </c>
      <c r="Q245" s="33"/>
      <c r="R245" s="33"/>
      <c r="S245" s="28"/>
      <c r="T245" s="33"/>
      <c r="V245" s="33"/>
      <c r="W245" s="36"/>
      <c r="X245" s="36"/>
      <c r="Y245" s="36"/>
      <c r="Z245" s="36"/>
      <c r="AA245" s="36"/>
      <c r="AB245" s="27">
        <v>15</v>
      </c>
      <c r="AC245" s="36"/>
      <c r="AD245" s="36"/>
      <c r="AE245" s="27">
        <v>15</v>
      </c>
      <c r="AF245" s="134">
        <v>256091.99549999996</v>
      </c>
      <c r="AG245" s="36">
        <f>58248.02+157891.22+53859.62</f>
        <v>269998.86</v>
      </c>
      <c r="AH245" s="32"/>
      <c r="AJ245" s="33"/>
      <c r="AK245" s="36"/>
      <c r="AL245" s="36"/>
      <c r="AN245" s="36"/>
      <c r="AO245" s="36"/>
      <c r="AQ245" s="36"/>
      <c r="AR245" s="36"/>
      <c r="AT245" s="36"/>
      <c r="AU245" s="36"/>
      <c r="AW245" s="36"/>
      <c r="AX245" s="36"/>
      <c r="AY245" s="128" t="s">
        <v>333</v>
      </c>
      <c r="AZ245" s="135">
        <v>5145.34</v>
      </c>
      <c r="BA245" s="132">
        <v>30.164628576537215</v>
      </c>
      <c r="BB245" s="136">
        <v>155207.26999999999</v>
      </c>
      <c r="BC245" s="82">
        <f t="shared" si="7"/>
        <v>2.5188788592869567</v>
      </c>
      <c r="BD245" s="29"/>
    </row>
    <row r="246" spans="1:56" s="27" customFormat="1" x14ac:dyDescent="0.25">
      <c r="A246" s="30"/>
      <c r="B246" s="27" t="s">
        <v>66</v>
      </c>
      <c r="D246" s="27" t="s">
        <v>419</v>
      </c>
      <c r="E246" s="31"/>
      <c r="F246" s="32"/>
      <c r="G246" s="121">
        <v>100</v>
      </c>
      <c r="H246" s="121">
        <v>199</v>
      </c>
      <c r="I246" s="155" t="s">
        <v>329</v>
      </c>
      <c r="J246" s="128" t="s">
        <v>84</v>
      </c>
      <c r="K246" s="128" t="s">
        <v>129</v>
      </c>
      <c r="L246" s="121">
        <v>35</v>
      </c>
      <c r="M246" s="126">
        <v>21</v>
      </c>
      <c r="N246" s="126" t="s">
        <v>69</v>
      </c>
      <c r="AB246" s="33">
        <v>8</v>
      </c>
      <c r="AF246" s="127">
        <v>19027.8</v>
      </c>
      <c r="AG246" s="36" t="s">
        <v>420</v>
      </c>
      <c r="AH246" s="32"/>
      <c r="AJ246" s="33"/>
      <c r="AK246" s="36"/>
      <c r="AL246" s="36"/>
      <c r="AN246" s="36"/>
      <c r="AO246" s="36"/>
      <c r="AQ246" s="36"/>
      <c r="AR246" s="36"/>
      <c r="AT246" s="36"/>
      <c r="AU246" s="36"/>
      <c r="AY246" s="109" t="s">
        <v>453</v>
      </c>
      <c r="AZ246" s="129">
        <v>409</v>
      </c>
      <c r="BA246" s="121">
        <v>30</v>
      </c>
      <c r="BB246" s="130">
        <v>12276</v>
      </c>
      <c r="BC246" s="82">
        <f t="shared" si="7"/>
        <v>0.19922879177377892</v>
      </c>
      <c r="BD246" s="29"/>
    </row>
    <row r="247" spans="1:56" s="27" customFormat="1" x14ac:dyDescent="0.25">
      <c r="A247" s="30"/>
      <c r="B247" s="27" t="s">
        <v>66</v>
      </c>
      <c r="G247" s="27">
        <v>2800</v>
      </c>
      <c r="H247" s="27">
        <v>2899</v>
      </c>
      <c r="I247" s="35" t="s">
        <v>693</v>
      </c>
      <c r="J247" s="35" t="s">
        <v>217</v>
      </c>
      <c r="K247" s="35" t="s">
        <v>691</v>
      </c>
      <c r="L247" s="132">
        <v>85</v>
      </c>
      <c r="M247" s="27">
        <v>21</v>
      </c>
      <c r="N247" s="27" t="s">
        <v>69</v>
      </c>
      <c r="AF247" s="36">
        <v>29848.350000000002</v>
      </c>
      <c r="AG247" s="36"/>
      <c r="AJ247" s="33"/>
      <c r="AK247" s="36"/>
      <c r="AL247" s="36"/>
      <c r="AN247" s="36"/>
      <c r="AO247" s="36"/>
      <c r="AY247" s="79"/>
      <c r="AZ247" s="27">
        <v>837</v>
      </c>
      <c r="BA247" s="27">
        <v>23</v>
      </c>
      <c r="BB247" s="38">
        <v>19257</v>
      </c>
      <c r="BC247" s="82">
        <f t="shared" si="7"/>
        <v>0.3125243436940095</v>
      </c>
      <c r="BD247" s="29"/>
    </row>
    <row r="248" spans="1:56" s="27" customFormat="1" x14ac:dyDescent="0.25">
      <c r="A248" s="30"/>
      <c r="B248" s="27" t="s">
        <v>66</v>
      </c>
      <c r="E248" s="31"/>
      <c r="F248" s="32"/>
      <c r="G248" s="27">
        <v>5400</v>
      </c>
      <c r="H248" s="27">
        <v>5499</v>
      </c>
      <c r="I248" s="35" t="s">
        <v>700</v>
      </c>
      <c r="J248" s="35" t="s">
        <v>701</v>
      </c>
      <c r="K248" s="35" t="s">
        <v>78</v>
      </c>
      <c r="L248" s="132">
        <v>47</v>
      </c>
      <c r="M248" s="27">
        <v>21</v>
      </c>
      <c r="N248" s="27" t="s">
        <v>69</v>
      </c>
      <c r="AF248" s="36">
        <v>46949.5</v>
      </c>
      <c r="AG248" s="36"/>
      <c r="AH248" s="32"/>
      <c r="AJ248" s="33"/>
      <c r="AK248" s="36"/>
      <c r="AL248" s="36"/>
      <c r="AM248" s="85"/>
      <c r="AN248" s="36"/>
      <c r="AO248" s="36"/>
      <c r="AQ248" s="36"/>
      <c r="AR248" s="36"/>
      <c r="AT248" s="36"/>
      <c r="AU248" s="36"/>
      <c r="AY248" s="86"/>
      <c r="AZ248" s="27">
        <v>1121.83975505896</v>
      </c>
      <c r="BA248" s="27">
        <v>27</v>
      </c>
      <c r="BB248" s="38">
        <v>30290</v>
      </c>
      <c r="BC248" s="82">
        <f t="shared" si="7"/>
        <v>0.49158032769857962</v>
      </c>
      <c r="BD248" s="29"/>
    </row>
    <row r="249" spans="1:56" s="27" customFormat="1" x14ac:dyDescent="0.25">
      <c r="A249" s="30"/>
      <c r="B249" s="27" t="s">
        <v>74</v>
      </c>
      <c r="F249" s="32"/>
      <c r="G249" s="32">
        <v>9900</v>
      </c>
      <c r="H249" s="32">
        <v>11699</v>
      </c>
      <c r="I249" s="35" t="s">
        <v>702</v>
      </c>
      <c r="J249" s="35" t="s">
        <v>103</v>
      </c>
      <c r="K249" s="35" t="s">
        <v>137</v>
      </c>
      <c r="L249" s="106">
        <v>72.774033063006868</v>
      </c>
      <c r="M249" s="27">
        <v>22</v>
      </c>
      <c r="N249" s="27" t="s">
        <v>121</v>
      </c>
      <c r="AF249" s="36">
        <v>100000</v>
      </c>
      <c r="AG249" s="36"/>
      <c r="AH249" s="32"/>
      <c r="AJ249" s="33"/>
      <c r="AK249" s="36"/>
      <c r="AL249" s="36"/>
      <c r="AN249" s="36"/>
      <c r="AO249" s="36"/>
      <c r="AQ249" s="36"/>
      <c r="AR249" s="36"/>
      <c r="AT249" s="36"/>
      <c r="AU249" s="36"/>
      <c r="AY249" s="79"/>
      <c r="AZ249" s="27">
        <v>9967.872099744267</v>
      </c>
      <c r="BA249" s="27">
        <v>19.298000423273404</v>
      </c>
      <c r="BB249" s="38">
        <v>192360</v>
      </c>
      <c r="BC249" s="82">
        <f t="shared" si="7"/>
        <v>3.1218353197787647</v>
      </c>
      <c r="BD249" s="29"/>
    </row>
    <row r="250" spans="1:56" s="27" customFormat="1" x14ac:dyDescent="0.25">
      <c r="A250" s="30"/>
      <c r="B250" s="27" t="s">
        <v>66</v>
      </c>
      <c r="F250" s="32"/>
      <c r="G250" s="32">
        <v>9000</v>
      </c>
      <c r="H250" s="32">
        <v>9199</v>
      </c>
      <c r="I250" s="35" t="s">
        <v>703</v>
      </c>
      <c r="J250" s="35" t="s">
        <v>336</v>
      </c>
      <c r="K250" s="35" t="s">
        <v>103</v>
      </c>
      <c r="L250" s="121">
        <v>64.67381789916513</v>
      </c>
      <c r="M250" s="27">
        <v>22</v>
      </c>
      <c r="N250" s="27" t="s">
        <v>71</v>
      </c>
      <c r="AF250" s="36">
        <v>139346.24693219998</v>
      </c>
      <c r="AG250" s="36"/>
      <c r="AH250" s="32"/>
      <c r="AJ250" s="33"/>
      <c r="AK250" s="36"/>
      <c r="AL250" s="36"/>
      <c r="AN250" s="36"/>
      <c r="AO250" s="36"/>
      <c r="AQ250" s="36"/>
      <c r="AR250" s="36"/>
      <c r="AT250" s="36"/>
      <c r="AU250" s="36"/>
      <c r="AY250" s="79"/>
      <c r="AZ250" s="27">
        <v>4021.5367080000001</v>
      </c>
      <c r="BA250" s="27">
        <v>20.999999999999996</v>
      </c>
      <c r="BB250" s="38">
        <v>84452.270867999992</v>
      </c>
      <c r="BC250" s="82">
        <f t="shared" si="7"/>
        <v>1.3705868269455479</v>
      </c>
      <c r="BD250" s="29"/>
    </row>
    <row r="251" spans="1:56" s="27" customFormat="1" x14ac:dyDescent="0.25">
      <c r="A251" s="30"/>
      <c r="B251" s="27" t="s">
        <v>66</v>
      </c>
      <c r="D251" s="27" t="s">
        <v>785</v>
      </c>
      <c r="E251" s="31"/>
      <c r="F251" s="32"/>
      <c r="G251" s="27">
        <v>8600</v>
      </c>
      <c r="H251" s="27">
        <v>8609</v>
      </c>
      <c r="I251" s="35" t="s">
        <v>704</v>
      </c>
      <c r="J251" s="35" t="s">
        <v>705</v>
      </c>
      <c r="K251" s="35" t="s">
        <v>706</v>
      </c>
      <c r="L251" s="132">
        <v>56.121466219453758</v>
      </c>
      <c r="M251" s="27">
        <v>22</v>
      </c>
      <c r="N251" s="27" t="s">
        <v>69</v>
      </c>
      <c r="AB251" s="33"/>
      <c r="AE251" s="36"/>
      <c r="AF251" s="36">
        <v>25878.799999999999</v>
      </c>
      <c r="AG251" s="36"/>
      <c r="AH251" s="32"/>
      <c r="AJ251" s="33"/>
      <c r="AK251" s="36"/>
      <c r="AL251" s="36"/>
      <c r="AN251" s="36"/>
      <c r="AO251" s="36"/>
      <c r="AQ251" s="36"/>
      <c r="AR251" s="36"/>
      <c r="AT251" s="36"/>
      <c r="AU251" s="36"/>
      <c r="AY251" s="86"/>
      <c r="AZ251" s="38">
        <v>695.67544570093696</v>
      </c>
      <c r="BA251" s="38">
        <v>23.99969713344953</v>
      </c>
      <c r="BB251" s="38">
        <v>16696</v>
      </c>
      <c r="BC251" s="82">
        <f t="shared" si="7"/>
        <v>0.27096154345511675</v>
      </c>
      <c r="BD251" s="29"/>
    </row>
    <row r="252" spans="1:56" s="27" customFormat="1" x14ac:dyDescent="0.25">
      <c r="A252" s="30"/>
      <c r="B252" s="27" t="s">
        <v>66</v>
      </c>
      <c r="D252" s="27" t="s">
        <v>785</v>
      </c>
      <c r="E252" s="31"/>
      <c r="F252" s="32"/>
      <c r="G252" s="27">
        <v>10500</v>
      </c>
      <c r="H252" s="27">
        <v>10699</v>
      </c>
      <c r="I252" s="59" t="s">
        <v>707</v>
      </c>
      <c r="J252" s="59" t="s">
        <v>78</v>
      </c>
      <c r="K252" s="59" t="s">
        <v>78</v>
      </c>
      <c r="L252" s="132">
        <v>49.748600178527958</v>
      </c>
      <c r="M252" s="27">
        <v>22</v>
      </c>
      <c r="N252" s="56" t="s">
        <v>69</v>
      </c>
      <c r="Q252" s="33"/>
      <c r="R252" s="33"/>
      <c r="S252" s="28"/>
      <c r="T252" s="33"/>
      <c r="V252" s="33"/>
      <c r="W252" s="36"/>
      <c r="X252" s="36"/>
      <c r="Y252" s="36"/>
      <c r="Z252" s="36"/>
      <c r="AA252" s="36"/>
      <c r="AC252" s="36"/>
      <c r="AD252" s="36"/>
      <c r="AF252" s="36">
        <v>76402.600000000006</v>
      </c>
      <c r="AG252" s="36"/>
      <c r="AH252" s="32"/>
      <c r="AJ252" s="53"/>
      <c r="AK252" s="36"/>
      <c r="AL252" s="36"/>
      <c r="AN252" s="36"/>
      <c r="AO252" s="36"/>
      <c r="AQ252" s="36"/>
      <c r="AR252" s="36"/>
      <c r="AT252" s="36"/>
      <c r="AU252" s="36"/>
      <c r="AY252" s="79"/>
      <c r="AZ252" s="27">
        <v>2155.5712889733327</v>
      </c>
      <c r="BA252" s="27">
        <v>22.867255772123901</v>
      </c>
      <c r="BB252" s="38">
        <v>49292</v>
      </c>
      <c r="BC252" s="82">
        <f t="shared" si="7"/>
        <v>0.79996624341097355</v>
      </c>
      <c r="BD252" s="29"/>
    </row>
    <row r="253" spans="1:56" s="27" customFormat="1" x14ac:dyDescent="0.25">
      <c r="A253" s="30"/>
      <c r="B253" s="27" t="s">
        <v>66</v>
      </c>
      <c r="G253" s="27">
        <v>8300</v>
      </c>
      <c r="H253" s="27">
        <v>8499</v>
      </c>
      <c r="I253" s="35" t="s">
        <v>708</v>
      </c>
      <c r="J253" s="35" t="s">
        <v>709</v>
      </c>
      <c r="K253" s="35" t="s">
        <v>710</v>
      </c>
      <c r="L253" s="121">
        <v>44</v>
      </c>
      <c r="M253" s="56">
        <v>23</v>
      </c>
      <c r="N253" s="27" t="s">
        <v>69</v>
      </c>
      <c r="AF253" s="36">
        <v>46244</v>
      </c>
      <c r="AG253" s="36"/>
      <c r="AJ253" s="33"/>
      <c r="AK253" s="36"/>
      <c r="AL253" s="36"/>
      <c r="AN253" s="36"/>
      <c r="AO253" s="36"/>
      <c r="AY253" s="79"/>
      <c r="AZ253" s="27">
        <v>1005</v>
      </c>
      <c r="BA253" s="27">
        <v>23</v>
      </c>
      <c r="BB253" s="38">
        <v>23122</v>
      </c>
      <c r="BC253" s="82">
        <f t="shared" si="7"/>
        <v>0.37524992859183093</v>
      </c>
      <c r="BD253" s="29"/>
    </row>
    <row r="254" spans="1:56" s="27" customFormat="1" x14ac:dyDescent="0.25">
      <c r="A254" s="30"/>
      <c r="B254" s="27" t="s">
        <v>66</v>
      </c>
      <c r="E254" s="31"/>
      <c r="F254" s="32"/>
      <c r="G254" s="27">
        <v>6200</v>
      </c>
      <c r="H254" s="27">
        <v>6399</v>
      </c>
      <c r="I254" s="59" t="s">
        <v>711</v>
      </c>
      <c r="J254" s="59" t="s">
        <v>338</v>
      </c>
      <c r="K254" s="59" t="s">
        <v>712</v>
      </c>
      <c r="L254" s="121">
        <v>44</v>
      </c>
      <c r="M254" s="27">
        <v>23</v>
      </c>
      <c r="N254" s="56" t="s">
        <v>69</v>
      </c>
      <c r="Q254" s="33"/>
      <c r="R254" s="33"/>
      <c r="S254" s="28"/>
      <c r="T254" s="33"/>
      <c r="V254" s="33"/>
      <c r="W254" s="36"/>
      <c r="X254" s="36"/>
      <c r="Y254" s="36"/>
      <c r="Z254" s="36"/>
      <c r="AA254" s="36"/>
      <c r="AC254" s="36"/>
      <c r="AD254" s="36"/>
      <c r="AF254" s="36">
        <v>53769.5</v>
      </c>
      <c r="AG254" s="36"/>
      <c r="AH254" s="32"/>
      <c r="AJ254" s="53"/>
      <c r="AK254" s="36"/>
      <c r="AL254" s="36"/>
      <c r="AN254" s="36"/>
      <c r="AO254" s="36"/>
      <c r="AQ254" s="36"/>
      <c r="AR254" s="36"/>
      <c r="AT254" s="36"/>
      <c r="AU254" s="36"/>
      <c r="AY254" s="79"/>
      <c r="AZ254" s="27">
        <v>1576.80287585731</v>
      </c>
      <c r="BA254" s="27">
        <v>22</v>
      </c>
      <c r="BB254" s="38">
        <v>34690</v>
      </c>
      <c r="BC254" s="82">
        <f t="shared" si="7"/>
        <v>0.56298849679312402</v>
      </c>
      <c r="BD254" s="29"/>
    </row>
    <row r="255" spans="1:56" s="27" customFormat="1" x14ac:dyDescent="0.25">
      <c r="A255" s="30"/>
      <c r="B255" s="27" t="s">
        <v>66</v>
      </c>
      <c r="E255" s="31"/>
      <c r="F255" s="32"/>
      <c r="G255" s="27">
        <v>9600</v>
      </c>
      <c r="H255" s="27">
        <v>9899</v>
      </c>
      <c r="I255" s="59" t="s">
        <v>712</v>
      </c>
      <c r="J255" s="59" t="s">
        <v>78</v>
      </c>
      <c r="K255" s="59" t="s">
        <v>713</v>
      </c>
      <c r="L255" s="121">
        <v>46.462629821958458</v>
      </c>
      <c r="M255" s="27">
        <v>23</v>
      </c>
      <c r="N255" s="56" t="s">
        <v>69</v>
      </c>
      <c r="Q255" s="33"/>
      <c r="R255" s="33"/>
      <c r="S255" s="28"/>
      <c r="T255" s="33"/>
      <c r="V255" s="33"/>
      <c r="W255" s="36"/>
      <c r="X255" s="36"/>
      <c r="Y255" s="36"/>
      <c r="Z255" s="36"/>
      <c r="AA255" s="36"/>
      <c r="AC255" s="36"/>
      <c r="AD255" s="36"/>
      <c r="AF255" s="36">
        <v>50145.599999999999</v>
      </c>
      <c r="AG255" s="36"/>
      <c r="AH255" s="32"/>
      <c r="AJ255" s="53"/>
      <c r="AK255" s="36"/>
      <c r="AL255" s="36"/>
      <c r="AN255" s="36"/>
      <c r="AO255" s="36"/>
      <c r="AQ255" s="36"/>
      <c r="AR255" s="36"/>
      <c r="AT255" s="36"/>
      <c r="AU255" s="36"/>
      <c r="AY255" s="79"/>
      <c r="AZ255" s="27">
        <v>1516.9546419732151</v>
      </c>
      <c r="BA255" s="27">
        <v>21.326939583320279</v>
      </c>
      <c r="BB255" s="38">
        <v>32352</v>
      </c>
      <c r="BC255" s="82">
        <f t="shared" si="7"/>
        <v>0.52504479239697754</v>
      </c>
      <c r="BD255" s="29"/>
    </row>
    <row r="256" spans="1:56" s="27" customFormat="1" x14ac:dyDescent="0.25">
      <c r="A256" s="30"/>
      <c r="B256" s="26" t="s">
        <v>66</v>
      </c>
      <c r="C256" s="26"/>
      <c r="D256" s="26" t="s">
        <v>456</v>
      </c>
      <c r="E256" s="44"/>
      <c r="F256" s="45"/>
      <c r="G256" s="139">
        <v>8400</v>
      </c>
      <c r="H256" s="139">
        <v>9399</v>
      </c>
      <c r="I256" s="140" t="s">
        <v>207</v>
      </c>
      <c r="J256" s="140" t="s">
        <v>208</v>
      </c>
      <c r="K256" s="140" t="s">
        <v>337</v>
      </c>
      <c r="L256" s="141">
        <v>60.243974288211568</v>
      </c>
      <c r="M256" s="142">
        <v>23</v>
      </c>
      <c r="N256" s="142" t="s">
        <v>71</v>
      </c>
      <c r="O256" s="26"/>
      <c r="P256" s="26"/>
      <c r="Q256" s="26"/>
      <c r="R256" s="26"/>
      <c r="S256" s="26"/>
      <c r="T256" s="26"/>
      <c r="U256" s="26"/>
      <c r="V256" s="26"/>
      <c r="W256" s="26"/>
      <c r="X256" s="26"/>
      <c r="Y256" s="26"/>
      <c r="Z256" s="26"/>
      <c r="AA256" s="26"/>
      <c r="AB256" s="47">
        <v>0</v>
      </c>
      <c r="AC256" s="26"/>
      <c r="AD256" s="26"/>
      <c r="AE256" s="26"/>
      <c r="AF256" s="181">
        <v>221604.42150000003</v>
      </c>
      <c r="AG256" s="83" t="s">
        <v>786</v>
      </c>
      <c r="AH256" s="45" t="s">
        <v>739</v>
      </c>
      <c r="AI256" s="26"/>
      <c r="AJ256" s="47"/>
      <c r="AK256" s="83"/>
      <c r="AL256" s="83"/>
      <c r="AM256" s="26"/>
      <c r="AN256" s="83"/>
      <c r="AO256" s="83"/>
      <c r="AP256" s="26"/>
      <c r="AQ256" s="83"/>
      <c r="AR256" s="83"/>
      <c r="AS256" s="26"/>
      <c r="AT256" s="83"/>
      <c r="AU256" s="83"/>
      <c r="AV256" s="26"/>
      <c r="AW256" s="26"/>
      <c r="AX256" s="26"/>
      <c r="AY256" s="138" t="s">
        <v>339</v>
      </c>
      <c r="AZ256" s="182">
        <v>6395.51</v>
      </c>
      <c r="BA256" s="141">
        <v>21.000000000000004</v>
      </c>
      <c r="BB256" s="136">
        <v>134305.71000000002</v>
      </c>
      <c r="BC256" s="82">
        <f t="shared" si="7"/>
        <v>2.1796647386461014</v>
      </c>
      <c r="BD256" s="29"/>
    </row>
    <row r="257" spans="1:56" s="27" customFormat="1" ht="30" x14ac:dyDescent="0.25">
      <c r="A257" s="30"/>
      <c r="B257" s="26" t="s">
        <v>66</v>
      </c>
      <c r="C257" s="26"/>
      <c r="D257" s="26" t="s">
        <v>456</v>
      </c>
      <c r="E257" s="44"/>
      <c r="F257" s="45"/>
      <c r="G257" s="26"/>
      <c r="H257" s="26"/>
      <c r="I257" s="46" t="s">
        <v>208</v>
      </c>
      <c r="J257" s="46" t="s">
        <v>457</v>
      </c>
      <c r="K257" s="46" t="s">
        <v>207</v>
      </c>
      <c r="L257" s="84">
        <v>65</v>
      </c>
      <c r="M257" s="26">
        <v>23</v>
      </c>
      <c r="N257" s="26" t="s">
        <v>71</v>
      </c>
      <c r="O257" s="26"/>
      <c r="P257" s="26"/>
      <c r="Q257" s="26"/>
      <c r="R257" s="26"/>
      <c r="S257" s="26"/>
      <c r="T257" s="26"/>
      <c r="U257" s="26"/>
      <c r="V257" s="26"/>
      <c r="W257" s="26"/>
      <c r="X257" s="26"/>
      <c r="Y257" s="26"/>
      <c r="Z257" s="26"/>
      <c r="AA257" s="26"/>
      <c r="AB257" s="47"/>
      <c r="AC257" s="26"/>
      <c r="AD257" s="26"/>
      <c r="AE257" s="83"/>
      <c r="AF257" s="83">
        <v>145558</v>
      </c>
      <c r="AG257" s="83">
        <f>8645.18+318328.58</f>
        <v>326973.76</v>
      </c>
      <c r="AH257" s="45" t="s">
        <v>79</v>
      </c>
      <c r="AI257" s="26"/>
      <c r="AJ257" s="47"/>
      <c r="AK257" s="83"/>
      <c r="AL257" s="83"/>
      <c r="AM257" s="26"/>
      <c r="AN257" s="83"/>
      <c r="AO257" s="83"/>
      <c r="AP257" s="26"/>
      <c r="AQ257" s="83"/>
      <c r="AR257" s="83"/>
      <c r="AS257" s="26"/>
      <c r="AT257" s="83"/>
      <c r="AU257" s="83"/>
      <c r="AV257" s="26"/>
      <c r="AW257" s="26"/>
      <c r="AX257" s="26"/>
      <c r="AY257" s="150" t="s">
        <v>443</v>
      </c>
      <c r="AZ257" s="84"/>
      <c r="BA257" s="84"/>
      <c r="BB257" s="81"/>
      <c r="BC257" s="82"/>
      <c r="BD257" s="29"/>
    </row>
    <row r="258" spans="1:56" s="27" customFormat="1" ht="30" x14ac:dyDescent="0.25">
      <c r="A258" s="30"/>
      <c r="B258" s="26" t="s">
        <v>66</v>
      </c>
      <c r="C258" s="26"/>
      <c r="D258" s="26" t="s">
        <v>456</v>
      </c>
      <c r="E258" s="44"/>
      <c r="F258" s="45"/>
      <c r="G258" s="26"/>
      <c r="H258" s="26"/>
      <c r="I258" s="46" t="s">
        <v>208</v>
      </c>
      <c r="J258" s="46" t="s">
        <v>335</v>
      </c>
      <c r="K258" s="46" t="s">
        <v>293</v>
      </c>
      <c r="L258" s="84">
        <v>65</v>
      </c>
      <c r="M258" s="26">
        <v>23</v>
      </c>
      <c r="N258" s="26" t="s">
        <v>71</v>
      </c>
      <c r="O258" s="26"/>
      <c r="P258" s="26"/>
      <c r="Q258" s="26"/>
      <c r="R258" s="26"/>
      <c r="S258" s="26"/>
      <c r="T258" s="26"/>
      <c r="U258" s="26"/>
      <c r="V258" s="26"/>
      <c r="W258" s="26"/>
      <c r="X258" s="26"/>
      <c r="Y258" s="26"/>
      <c r="Z258" s="26"/>
      <c r="AA258" s="26"/>
      <c r="AB258" s="47"/>
      <c r="AC258" s="26"/>
      <c r="AD258" s="26"/>
      <c r="AE258" s="83"/>
      <c r="AF258" s="83">
        <v>86290</v>
      </c>
      <c r="AG258" s="83" t="s">
        <v>464</v>
      </c>
      <c r="AH258" s="45" t="s">
        <v>79</v>
      </c>
      <c r="AI258" s="26"/>
      <c r="AJ258" s="47"/>
      <c r="AK258" s="83"/>
      <c r="AL258" s="83"/>
      <c r="AM258" s="26"/>
      <c r="AN258" s="83"/>
      <c r="AO258" s="83"/>
      <c r="AP258" s="26"/>
      <c r="AQ258" s="83"/>
      <c r="AR258" s="83"/>
      <c r="AS258" s="26"/>
      <c r="AT258" s="83"/>
      <c r="AU258" s="83"/>
      <c r="AV258" s="26"/>
      <c r="AW258" s="26"/>
      <c r="AX258" s="26"/>
      <c r="AY258" s="150" t="s">
        <v>443</v>
      </c>
      <c r="AZ258" s="84"/>
      <c r="BA258" s="84"/>
      <c r="BB258" s="81"/>
      <c r="BC258" s="82"/>
      <c r="BD258" s="29"/>
    </row>
    <row r="259" spans="1:56" s="27" customFormat="1" x14ac:dyDescent="0.25">
      <c r="A259" s="30"/>
      <c r="B259" s="27" t="s">
        <v>66</v>
      </c>
      <c r="E259" s="31"/>
      <c r="F259" s="32"/>
      <c r="G259" s="27">
        <v>9500</v>
      </c>
      <c r="H259" s="27">
        <v>9599</v>
      </c>
      <c r="I259" s="59" t="s">
        <v>714</v>
      </c>
      <c r="J259" s="59" t="s">
        <v>78</v>
      </c>
      <c r="K259" s="59" t="s">
        <v>715</v>
      </c>
      <c r="L259" s="121">
        <v>48</v>
      </c>
      <c r="M259" s="56">
        <v>23</v>
      </c>
      <c r="N259" s="56" t="s">
        <v>69</v>
      </c>
      <c r="Q259" s="33"/>
      <c r="R259" s="33"/>
      <c r="S259" s="28"/>
      <c r="T259" s="33"/>
      <c r="V259" s="33"/>
      <c r="W259" s="36"/>
      <c r="X259" s="36"/>
      <c r="Y259" s="36"/>
      <c r="Z259" s="36"/>
      <c r="AA259" s="36"/>
      <c r="AC259" s="36"/>
      <c r="AD259" s="36"/>
      <c r="AF259" s="36">
        <v>18097.8</v>
      </c>
      <c r="AG259" s="36"/>
      <c r="AH259" s="32"/>
      <c r="AJ259" s="53"/>
      <c r="AK259" s="36"/>
      <c r="AL259" s="36"/>
      <c r="AN259" s="36"/>
      <c r="AO259" s="36"/>
      <c r="AQ259" s="36"/>
      <c r="AR259" s="36"/>
      <c r="AT259" s="36"/>
      <c r="AU259" s="36"/>
      <c r="AY259" s="79"/>
      <c r="AZ259" s="27">
        <v>486.50898475979</v>
      </c>
      <c r="BA259" s="27">
        <v>24</v>
      </c>
      <c r="BB259" s="38">
        <v>11676</v>
      </c>
      <c r="BC259" s="82">
        <f t="shared" ref="BC259:BC269" si="8">BB259/(5280*11.67)</f>
        <v>0.18949131416997742</v>
      </c>
      <c r="BD259" s="29"/>
    </row>
    <row r="260" spans="1:56" s="27" customFormat="1" x14ac:dyDescent="0.25">
      <c r="A260" s="30"/>
      <c r="B260" s="26" t="s">
        <v>66</v>
      </c>
      <c r="C260" s="26"/>
      <c r="D260" s="26" t="s">
        <v>787</v>
      </c>
      <c r="E260" s="44"/>
      <c r="F260" s="45"/>
      <c r="G260" s="139">
        <v>3800</v>
      </c>
      <c r="H260" s="139">
        <v>3899</v>
      </c>
      <c r="I260" s="138" t="s">
        <v>340</v>
      </c>
      <c r="J260" s="138" t="s">
        <v>78</v>
      </c>
      <c r="K260" s="138" t="s">
        <v>341</v>
      </c>
      <c r="L260" s="139">
        <v>39.413642913282686</v>
      </c>
      <c r="M260" s="137">
        <v>24</v>
      </c>
      <c r="N260" s="142" t="s">
        <v>69</v>
      </c>
      <c r="O260" s="26"/>
      <c r="P260" s="26"/>
      <c r="Q260" s="26"/>
      <c r="R260" s="26"/>
      <c r="S260" s="26"/>
      <c r="T260" s="26"/>
      <c r="U260" s="26"/>
      <c r="V260" s="26"/>
      <c r="W260" s="26"/>
      <c r="X260" s="26"/>
      <c r="Y260" s="26"/>
      <c r="Z260" s="26"/>
      <c r="AA260" s="26"/>
      <c r="AB260" s="47">
        <v>5</v>
      </c>
      <c r="AC260" s="26"/>
      <c r="AD260" s="26"/>
      <c r="AE260" s="26"/>
      <c r="AF260" s="179">
        <v>47330.8</v>
      </c>
      <c r="AG260" s="83" t="s">
        <v>428</v>
      </c>
      <c r="AH260" s="45" t="s">
        <v>79</v>
      </c>
      <c r="AI260" s="26"/>
      <c r="AJ260" s="47"/>
      <c r="AK260" s="83"/>
      <c r="AL260" s="83"/>
      <c r="AM260" s="26"/>
      <c r="AN260" s="83"/>
      <c r="AO260" s="83"/>
      <c r="AP260" s="26"/>
      <c r="AQ260" s="83"/>
      <c r="AR260" s="83"/>
      <c r="AS260" s="26"/>
      <c r="AT260" s="83"/>
      <c r="AU260" s="83"/>
      <c r="AV260" s="26"/>
      <c r="AW260" s="26"/>
      <c r="AX260" s="26"/>
      <c r="AY260" s="150" t="s">
        <v>453</v>
      </c>
      <c r="AZ260" s="180">
        <v>1297.2257863742082</v>
      </c>
      <c r="BA260" s="139">
        <v>23.539464232629232</v>
      </c>
      <c r="BB260" s="130">
        <v>30536</v>
      </c>
      <c r="BC260" s="82">
        <f t="shared" si="8"/>
        <v>0.49557269351613825</v>
      </c>
      <c r="BD260" s="29"/>
    </row>
    <row r="261" spans="1:56" s="27" customFormat="1" x14ac:dyDescent="0.25">
      <c r="A261" s="30"/>
      <c r="B261" s="26" t="s">
        <v>66</v>
      </c>
      <c r="C261" s="26"/>
      <c r="D261" s="26" t="s">
        <v>787</v>
      </c>
      <c r="E261" s="44"/>
      <c r="F261" s="45"/>
      <c r="G261" s="139">
        <v>8100</v>
      </c>
      <c r="H261" s="139">
        <v>8199</v>
      </c>
      <c r="I261" s="138" t="s">
        <v>342</v>
      </c>
      <c r="J261" s="138" t="s">
        <v>78</v>
      </c>
      <c r="K261" s="138" t="s">
        <v>343</v>
      </c>
      <c r="L261" s="139">
        <v>38</v>
      </c>
      <c r="M261" s="137">
        <v>24</v>
      </c>
      <c r="N261" s="142" t="s">
        <v>69</v>
      </c>
      <c r="O261" s="26"/>
      <c r="P261" s="26"/>
      <c r="Q261" s="26"/>
      <c r="R261" s="26"/>
      <c r="S261" s="26"/>
      <c r="T261" s="26"/>
      <c r="U261" s="26"/>
      <c r="V261" s="26"/>
      <c r="W261" s="26"/>
      <c r="X261" s="26"/>
      <c r="Y261" s="26"/>
      <c r="Z261" s="26"/>
      <c r="AA261" s="26"/>
      <c r="AB261" s="47">
        <v>3</v>
      </c>
      <c r="AC261" s="26"/>
      <c r="AD261" s="26"/>
      <c r="AE261" s="26"/>
      <c r="AF261" s="179">
        <v>11198.75</v>
      </c>
      <c r="AG261" s="83" t="s">
        <v>428</v>
      </c>
      <c r="AH261" s="45" t="s">
        <v>79</v>
      </c>
      <c r="AI261" s="26"/>
      <c r="AJ261" s="47"/>
      <c r="AK261" s="83"/>
      <c r="AL261" s="83"/>
      <c r="AM261" s="26"/>
      <c r="AN261" s="83"/>
      <c r="AO261" s="83"/>
      <c r="AP261" s="26"/>
      <c r="AQ261" s="83"/>
      <c r="AR261" s="83"/>
      <c r="AS261" s="26"/>
      <c r="AT261" s="83"/>
      <c r="AU261" s="83"/>
      <c r="AV261" s="26"/>
      <c r="AW261" s="26"/>
      <c r="AX261" s="26"/>
      <c r="AY261" s="150" t="s">
        <v>453</v>
      </c>
      <c r="AZ261" s="180">
        <v>301.05803375946903</v>
      </c>
      <c r="BA261" s="139">
        <v>24</v>
      </c>
      <c r="BB261" s="130">
        <v>7225</v>
      </c>
      <c r="BC261" s="82">
        <f t="shared" si="8"/>
        <v>0.11725545947910987</v>
      </c>
      <c r="BD261" s="29"/>
    </row>
    <row r="262" spans="1:56" s="27" customFormat="1" x14ac:dyDescent="0.25">
      <c r="A262" s="30"/>
      <c r="B262" s="27" t="s">
        <v>98</v>
      </c>
      <c r="E262" s="31"/>
      <c r="F262" s="32"/>
      <c r="G262" s="121">
        <v>7200</v>
      </c>
      <c r="H262" s="121">
        <v>7499</v>
      </c>
      <c r="I262" s="155" t="s">
        <v>344</v>
      </c>
      <c r="J262" s="123" t="s">
        <v>345</v>
      </c>
      <c r="K262" s="123" t="s">
        <v>78</v>
      </c>
      <c r="L262" s="121">
        <v>34</v>
      </c>
      <c r="M262" s="126">
        <v>24</v>
      </c>
      <c r="N262" s="126" t="s">
        <v>69</v>
      </c>
      <c r="AB262" s="33">
        <v>0</v>
      </c>
      <c r="AF262" s="127">
        <v>36798.550000000003</v>
      </c>
      <c r="AG262" s="36"/>
      <c r="AH262" s="32"/>
      <c r="AJ262" s="33"/>
      <c r="AK262" s="36"/>
      <c r="AL262" s="36"/>
      <c r="AN262" s="36"/>
      <c r="AO262" s="36"/>
      <c r="AQ262" s="36"/>
      <c r="AR262" s="36"/>
      <c r="AT262" s="36"/>
      <c r="AU262" s="36"/>
      <c r="AY262" s="128" t="s">
        <v>346</v>
      </c>
      <c r="AZ262" s="129">
        <v>1032.2135459281001</v>
      </c>
      <c r="BA262" s="121">
        <v>23</v>
      </c>
      <c r="BB262" s="130">
        <v>23741</v>
      </c>
      <c r="BC262" s="82">
        <f t="shared" si="8"/>
        <v>0.38529575965308616</v>
      </c>
      <c r="BD262" s="29"/>
    </row>
    <row r="263" spans="1:56" s="27" customFormat="1" x14ac:dyDescent="0.25">
      <c r="A263" s="30"/>
      <c r="B263" s="26" t="s">
        <v>66</v>
      </c>
      <c r="C263" s="26"/>
      <c r="D263" s="26" t="s">
        <v>787</v>
      </c>
      <c r="E263" s="44"/>
      <c r="F263" s="55"/>
      <c r="G263" s="139">
        <v>8000</v>
      </c>
      <c r="H263" s="139">
        <v>8299</v>
      </c>
      <c r="I263" s="138" t="s">
        <v>347</v>
      </c>
      <c r="J263" s="138" t="s">
        <v>78</v>
      </c>
      <c r="K263" s="138" t="s">
        <v>138</v>
      </c>
      <c r="L263" s="139">
        <v>48.516941517489911</v>
      </c>
      <c r="M263" s="137">
        <v>24</v>
      </c>
      <c r="N263" s="142" t="s">
        <v>69</v>
      </c>
      <c r="O263" s="26"/>
      <c r="P263" s="26"/>
      <c r="Q263" s="26"/>
      <c r="R263" s="26"/>
      <c r="S263" s="26"/>
      <c r="T263" s="26"/>
      <c r="U263" s="26"/>
      <c r="V263" s="26"/>
      <c r="W263" s="26"/>
      <c r="X263" s="26"/>
      <c r="Y263" s="26"/>
      <c r="Z263" s="26"/>
      <c r="AA263" s="26"/>
      <c r="AB263" s="185">
        <v>2</v>
      </c>
      <c r="AC263" s="26"/>
      <c r="AD263" s="26"/>
      <c r="AE263" s="26"/>
      <c r="AF263" s="179">
        <v>39569.950000000004</v>
      </c>
      <c r="AG263" s="83" t="s">
        <v>428</v>
      </c>
      <c r="AH263" s="55" t="s">
        <v>79</v>
      </c>
      <c r="AI263" s="26"/>
      <c r="AJ263" s="47"/>
      <c r="AK263" s="83"/>
      <c r="AL263" s="83"/>
      <c r="AM263" s="26"/>
      <c r="AN263" s="83"/>
      <c r="AO263" s="83"/>
      <c r="AP263" s="26"/>
      <c r="AQ263" s="83"/>
      <c r="AR263" s="83"/>
      <c r="AS263" s="26"/>
      <c r="AT263" s="83"/>
      <c r="AU263" s="83"/>
      <c r="AV263" s="26"/>
      <c r="AW263" s="26"/>
      <c r="AX263" s="26"/>
      <c r="AY263" s="150" t="s">
        <v>453</v>
      </c>
      <c r="AZ263" s="180">
        <v>1088.3102625533061</v>
      </c>
      <c r="BA263" s="139">
        <v>23.457465098331344</v>
      </c>
      <c r="BB263" s="130">
        <v>25529</v>
      </c>
      <c r="BC263" s="82">
        <f t="shared" si="8"/>
        <v>0.41431344291241462</v>
      </c>
      <c r="BD263" s="29"/>
    </row>
    <row r="264" spans="1:56" s="27" customFormat="1" x14ac:dyDescent="0.25">
      <c r="A264" s="30"/>
      <c r="B264" s="27" t="s">
        <v>66</v>
      </c>
      <c r="E264" s="31"/>
      <c r="F264" s="32"/>
      <c r="G264" s="27">
        <v>6000</v>
      </c>
      <c r="H264" s="27">
        <v>6199</v>
      </c>
      <c r="I264" s="35" t="s">
        <v>716</v>
      </c>
      <c r="J264" s="35" t="s">
        <v>78</v>
      </c>
      <c r="K264" s="35" t="s">
        <v>78</v>
      </c>
      <c r="L264" s="132">
        <v>80.489185291997117</v>
      </c>
      <c r="M264" s="27">
        <v>24</v>
      </c>
      <c r="N264" s="27" t="s">
        <v>69</v>
      </c>
      <c r="AB264" s="33"/>
      <c r="AF264" s="36">
        <v>30097.9</v>
      </c>
      <c r="AG264" s="36"/>
      <c r="AH264" s="32"/>
      <c r="AJ264" s="33"/>
      <c r="AK264" s="36"/>
      <c r="AL264" s="36"/>
      <c r="AN264" s="36"/>
      <c r="AO264" s="36"/>
      <c r="AQ264" s="36"/>
      <c r="AR264" s="36"/>
      <c r="AT264" s="36"/>
      <c r="AU264" s="36"/>
      <c r="AY264" s="86"/>
      <c r="AZ264" s="38">
        <v>970.94162412819401</v>
      </c>
      <c r="BA264" s="38">
        <v>24</v>
      </c>
      <c r="BB264" s="38">
        <v>19418</v>
      </c>
      <c r="BC264" s="82">
        <f t="shared" si="8"/>
        <v>0.31513723351769624</v>
      </c>
      <c r="BD264" s="29"/>
    </row>
    <row r="265" spans="1:56" s="27" customFormat="1" x14ac:dyDescent="0.25">
      <c r="A265" s="30"/>
      <c r="B265" s="27" t="s">
        <v>66</v>
      </c>
      <c r="E265" s="31"/>
      <c r="F265" s="32"/>
      <c r="G265" s="27">
        <v>6900</v>
      </c>
      <c r="H265" s="27">
        <v>7099</v>
      </c>
      <c r="I265" s="35" t="s">
        <v>717</v>
      </c>
      <c r="J265" s="35" t="s">
        <v>716</v>
      </c>
      <c r="K265" s="35" t="s">
        <v>718</v>
      </c>
      <c r="L265" s="132">
        <v>47.520297908466468</v>
      </c>
      <c r="M265" s="27">
        <v>24</v>
      </c>
      <c r="N265" s="27" t="s">
        <v>69</v>
      </c>
      <c r="AB265" s="33"/>
      <c r="AE265" s="36"/>
      <c r="AF265" s="36">
        <v>40166.700000000004</v>
      </c>
      <c r="AG265" s="36"/>
      <c r="AH265" s="32"/>
      <c r="AJ265" s="33"/>
      <c r="AK265" s="36"/>
      <c r="AL265" s="36"/>
      <c r="AN265" s="36"/>
      <c r="AO265" s="36"/>
      <c r="AQ265" s="36"/>
      <c r="AR265" s="36"/>
      <c r="AT265" s="36"/>
      <c r="AU265" s="36"/>
      <c r="AY265" s="86"/>
      <c r="AZ265" s="38">
        <v>1079.77266208793</v>
      </c>
      <c r="BA265" s="38">
        <v>23.999496292016442</v>
      </c>
      <c r="BB265" s="38">
        <v>25914</v>
      </c>
      <c r="BC265" s="82">
        <f t="shared" si="8"/>
        <v>0.42056165770818726</v>
      </c>
      <c r="BD265" s="29"/>
    </row>
    <row r="266" spans="1:56" s="27" customFormat="1" x14ac:dyDescent="0.25">
      <c r="A266" s="30"/>
      <c r="B266" s="27" t="s">
        <v>74</v>
      </c>
      <c r="F266" s="32"/>
      <c r="G266" s="32">
        <v>700</v>
      </c>
      <c r="H266" s="32">
        <v>1399</v>
      </c>
      <c r="I266" s="35" t="s">
        <v>345</v>
      </c>
      <c r="J266" s="35" t="s">
        <v>200</v>
      </c>
      <c r="K266" s="35" t="s">
        <v>478</v>
      </c>
      <c r="L266" s="121">
        <v>66.423572479329067</v>
      </c>
      <c r="M266" s="27">
        <v>24</v>
      </c>
      <c r="N266" s="27" t="s">
        <v>71</v>
      </c>
      <c r="AF266" s="36">
        <v>195165.3</v>
      </c>
      <c r="AG266" s="36"/>
      <c r="AH266" s="32"/>
      <c r="AJ266" s="33"/>
      <c r="AK266" s="36"/>
      <c r="AL266" s="36"/>
      <c r="AN266" s="36"/>
      <c r="AO266" s="36"/>
      <c r="AQ266" s="36"/>
      <c r="AR266" s="36"/>
      <c r="AT266" s="36"/>
      <c r="AU266" s="36"/>
      <c r="AY266" s="79"/>
      <c r="AZ266" s="27">
        <v>4479.4689911241767</v>
      </c>
      <c r="BA266" s="27">
        <v>26.405361937847839</v>
      </c>
      <c r="BB266" s="38">
        <v>118282</v>
      </c>
      <c r="BC266" s="82">
        <f t="shared" si="8"/>
        <v>1.9196138765547506</v>
      </c>
      <c r="BD266" s="29"/>
    </row>
    <row r="267" spans="1:56" s="27" customFormat="1" x14ac:dyDescent="0.25">
      <c r="A267" s="30"/>
      <c r="B267" s="26" t="s">
        <v>66</v>
      </c>
      <c r="C267" s="26"/>
      <c r="D267" s="26" t="s">
        <v>348</v>
      </c>
      <c r="E267" s="44"/>
      <c r="F267" s="45"/>
      <c r="G267" s="26"/>
      <c r="H267" s="26"/>
      <c r="I267" s="46" t="s">
        <v>362</v>
      </c>
      <c r="J267" s="46" t="s">
        <v>218</v>
      </c>
      <c r="K267" s="46" t="s">
        <v>219</v>
      </c>
      <c r="L267" s="84">
        <v>48</v>
      </c>
      <c r="M267" s="26">
        <v>24</v>
      </c>
      <c r="N267" s="26" t="s">
        <v>69</v>
      </c>
      <c r="O267" s="26"/>
      <c r="P267" s="26"/>
      <c r="Q267" s="26"/>
      <c r="R267" s="26"/>
      <c r="S267" s="26"/>
      <c r="T267" s="26"/>
      <c r="U267" s="26"/>
      <c r="V267" s="26"/>
      <c r="W267" s="26"/>
      <c r="X267" s="26"/>
      <c r="Y267" s="26"/>
      <c r="Z267" s="26"/>
      <c r="AA267" s="26"/>
      <c r="AB267" s="47"/>
      <c r="AC267" s="26"/>
      <c r="AD267" s="26"/>
      <c r="AE267" s="84">
        <v>3</v>
      </c>
      <c r="AF267" s="83">
        <v>43368</v>
      </c>
      <c r="AG267" s="83">
        <f>4697.21+32577.44+60007.65+32577.44</f>
        <v>129859.74</v>
      </c>
      <c r="AH267" s="45" t="s">
        <v>79</v>
      </c>
      <c r="AI267" s="26" t="s">
        <v>216</v>
      </c>
      <c r="AJ267" s="47" t="s">
        <v>364</v>
      </c>
      <c r="AK267" s="83">
        <v>103880.92</v>
      </c>
      <c r="AL267" s="83"/>
      <c r="AM267" s="26" t="s">
        <v>209</v>
      </c>
      <c r="AN267" s="83">
        <v>6320.87</v>
      </c>
      <c r="AO267" s="83"/>
      <c r="AP267" s="26" t="s">
        <v>365</v>
      </c>
      <c r="AQ267" s="83">
        <v>61863.6</v>
      </c>
      <c r="AR267" s="83"/>
      <c r="AS267" s="26"/>
      <c r="AT267" s="83"/>
      <c r="AU267" s="83"/>
      <c r="AV267" s="26"/>
      <c r="AW267" s="26"/>
      <c r="AX267" s="26"/>
      <c r="AY267" s="150" t="s">
        <v>453</v>
      </c>
      <c r="AZ267" s="84"/>
      <c r="BA267" s="84"/>
      <c r="BB267" s="84">
        <v>28912</v>
      </c>
      <c r="BC267" s="82">
        <f t="shared" si="8"/>
        <v>0.46921658746851552</v>
      </c>
      <c r="BD267" s="29"/>
    </row>
    <row r="268" spans="1:56" s="27" customFormat="1" x14ac:dyDescent="0.25">
      <c r="A268" s="30"/>
      <c r="B268" s="26" t="s">
        <v>66</v>
      </c>
      <c r="C268" s="26"/>
      <c r="D268" s="26" t="s">
        <v>348</v>
      </c>
      <c r="E268" s="44"/>
      <c r="F268" s="45"/>
      <c r="G268" s="26"/>
      <c r="H268" s="26"/>
      <c r="I268" s="46" t="s">
        <v>366</v>
      </c>
      <c r="J268" s="46" t="s">
        <v>220</v>
      </c>
      <c r="K268" s="46" t="s">
        <v>78</v>
      </c>
      <c r="L268" s="84">
        <v>20</v>
      </c>
      <c r="M268" s="26">
        <v>24</v>
      </c>
      <c r="N268" s="26" t="s">
        <v>69</v>
      </c>
      <c r="O268" s="26"/>
      <c r="P268" s="26"/>
      <c r="Q268" s="26"/>
      <c r="R268" s="26"/>
      <c r="S268" s="26"/>
      <c r="T268" s="26"/>
      <c r="U268" s="26"/>
      <c r="V268" s="26"/>
      <c r="W268" s="26"/>
      <c r="X268" s="26"/>
      <c r="Y268" s="26"/>
      <c r="Z268" s="26"/>
      <c r="AA268" s="26"/>
      <c r="AB268" s="47"/>
      <c r="AC268" s="26"/>
      <c r="AD268" s="26"/>
      <c r="AE268" s="83"/>
      <c r="AF268" s="83">
        <v>27317</v>
      </c>
      <c r="AG268" s="83" t="s">
        <v>788</v>
      </c>
      <c r="AH268" s="45" t="s">
        <v>79</v>
      </c>
      <c r="AI268" s="26" t="s">
        <v>216</v>
      </c>
      <c r="AJ268" s="47" t="s">
        <v>367</v>
      </c>
      <c r="AK268" s="83"/>
      <c r="AL268" s="83"/>
      <c r="AM268" s="26"/>
      <c r="AN268" s="83"/>
      <c r="AO268" s="83"/>
      <c r="AP268" s="26"/>
      <c r="AQ268" s="83"/>
      <c r="AR268" s="83"/>
      <c r="AS268" s="26"/>
      <c r="AT268" s="83"/>
      <c r="AU268" s="83"/>
      <c r="AV268" s="26"/>
      <c r="AW268" s="26"/>
      <c r="AX268" s="26"/>
      <c r="AY268" s="150" t="s">
        <v>453</v>
      </c>
      <c r="AZ268" s="84"/>
      <c r="BA268" s="84"/>
      <c r="BB268" s="84">
        <v>18211</v>
      </c>
      <c r="BC268" s="82">
        <f t="shared" si="8"/>
        <v>0.29554867440471555</v>
      </c>
      <c r="BD268" s="29"/>
    </row>
    <row r="269" spans="1:56" s="27" customFormat="1" x14ac:dyDescent="0.25">
      <c r="A269" s="30"/>
      <c r="B269" s="26" t="s">
        <v>66</v>
      </c>
      <c r="C269" s="26"/>
      <c r="D269" s="26" t="s">
        <v>348</v>
      </c>
      <c r="E269" s="44"/>
      <c r="F269" s="45"/>
      <c r="G269" s="26"/>
      <c r="H269" s="26"/>
      <c r="I269" s="46" t="s">
        <v>363</v>
      </c>
      <c r="J269" s="46" t="s">
        <v>200</v>
      </c>
      <c r="K269" s="46" t="s">
        <v>78</v>
      </c>
      <c r="L269" s="84">
        <v>48</v>
      </c>
      <c r="M269" s="26">
        <v>24</v>
      </c>
      <c r="N269" s="26" t="s">
        <v>69</v>
      </c>
      <c r="O269" s="26"/>
      <c r="P269" s="26"/>
      <c r="Q269" s="26"/>
      <c r="R269" s="26"/>
      <c r="S269" s="26"/>
      <c r="T269" s="26"/>
      <c r="U269" s="26"/>
      <c r="V269" s="26"/>
      <c r="W269" s="26"/>
      <c r="X269" s="26"/>
      <c r="Y269" s="26"/>
      <c r="Z269" s="26"/>
      <c r="AA269" s="26"/>
      <c r="AB269" s="47"/>
      <c r="AC269" s="26"/>
      <c r="AD269" s="26"/>
      <c r="AE269" s="83"/>
      <c r="AF269" s="83">
        <v>100551</v>
      </c>
      <c r="AG269" s="83" t="s">
        <v>788</v>
      </c>
      <c r="AH269" s="45" t="s">
        <v>79</v>
      </c>
      <c r="AI269" s="26" t="s">
        <v>216</v>
      </c>
      <c r="AJ269" s="47" t="s">
        <v>367</v>
      </c>
      <c r="AK269" s="83"/>
      <c r="AL269" s="83"/>
      <c r="AM269" s="26"/>
      <c r="AN269" s="83"/>
      <c r="AO269" s="83"/>
      <c r="AP269" s="26"/>
      <c r="AQ269" s="83"/>
      <c r="AR269" s="83"/>
      <c r="AS269" s="26"/>
      <c r="AT269" s="83"/>
      <c r="AU269" s="83"/>
      <c r="AV269" s="26"/>
      <c r="AW269" s="26"/>
      <c r="AX269" s="26"/>
      <c r="AY269" s="150" t="s">
        <v>453</v>
      </c>
      <c r="AZ269" s="84"/>
      <c r="BA269" s="84"/>
      <c r="BB269" s="84">
        <v>67034</v>
      </c>
      <c r="BC269" s="82">
        <f t="shared" si="8"/>
        <v>1.0879034561553842</v>
      </c>
      <c r="BD269" s="29"/>
    </row>
    <row r="270" spans="1:56" s="27" customFormat="1" x14ac:dyDescent="0.25">
      <c r="A270" s="30"/>
      <c r="B270" s="26"/>
      <c r="C270" s="26"/>
      <c r="D270" s="26" t="s">
        <v>349</v>
      </c>
      <c r="E270" s="44"/>
      <c r="F270" s="45"/>
      <c r="G270" s="26"/>
      <c r="H270" s="26"/>
      <c r="I270" s="46" t="s">
        <v>350</v>
      </c>
      <c r="J270" s="46" t="s">
        <v>138</v>
      </c>
      <c r="K270" s="46" t="s">
        <v>186</v>
      </c>
      <c r="L270" s="84">
        <v>31</v>
      </c>
      <c r="M270" s="26">
        <v>24</v>
      </c>
      <c r="N270" s="26" t="s">
        <v>69</v>
      </c>
      <c r="O270" s="26"/>
      <c r="P270" s="26"/>
      <c r="Q270" s="26"/>
      <c r="R270" s="26"/>
      <c r="S270" s="26"/>
      <c r="T270" s="26"/>
      <c r="U270" s="26"/>
      <c r="V270" s="26"/>
      <c r="W270" s="26"/>
      <c r="X270" s="26"/>
      <c r="Y270" s="26"/>
      <c r="Z270" s="26"/>
      <c r="AA270" s="26"/>
      <c r="AB270" s="47">
        <v>0</v>
      </c>
      <c r="AC270" s="26"/>
      <c r="AD270" s="26"/>
      <c r="AE270" s="83"/>
      <c r="AF270" s="83">
        <v>17791.740000000002</v>
      </c>
      <c r="AG270" s="83">
        <v>52304.37</v>
      </c>
      <c r="AH270" s="45" t="s">
        <v>79</v>
      </c>
      <c r="AI270" s="26" t="s">
        <v>216</v>
      </c>
      <c r="AJ270" s="47" t="s">
        <v>351</v>
      </c>
      <c r="AK270" s="83">
        <v>17791.740000000002</v>
      </c>
      <c r="AL270" s="83"/>
      <c r="AM270" s="26"/>
      <c r="AN270" s="83"/>
      <c r="AO270" s="83"/>
      <c r="AP270" s="26"/>
      <c r="AQ270" s="83"/>
      <c r="AR270" s="83"/>
      <c r="AS270" s="26"/>
      <c r="AT270" s="83"/>
      <c r="AU270" s="83"/>
      <c r="AV270" s="26"/>
      <c r="AW270" s="26"/>
      <c r="AX270" s="26"/>
      <c r="AY270" s="150" t="s">
        <v>453</v>
      </c>
      <c r="AZ270" s="84"/>
      <c r="BA270" s="84"/>
      <c r="BB270" s="84"/>
      <c r="BC270" s="82"/>
      <c r="BD270" s="29"/>
    </row>
    <row r="271" spans="1:56" s="27" customFormat="1" x14ac:dyDescent="0.25">
      <c r="A271" s="30"/>
      <c r="B271" s="26"/>
      <c r="C271" s="26"/>
      <c r="D271" s="26" t="s">
        <v>349</v>
      </c>
      <c r="E271" s="44"/>
      <c r="F271" s="45"/>
      <c r="G271" s="26"/>
      <c r="H271" s="26"/>
      <c r="I271" s="46" t="s">
        <v>352</v>
      </c>
      <c r="J271" s="46" t="s">
        <v>200</v>
      </c>
      <c r="K271" s="46" t="s">
        <v>350</v>
      </c>
      <c r="L271" s="84">
        <v>33</v>
      </c>
      <c r="M271" s="26">
        <v>24</v>
      </c>
      <c r="N271" s="26" t="s">
        <v>69</v>
      </c>
      <c r="O271" s="26"/>
      <c r="P271" s="26"/>
      <c r="Q271" s="26"/>
      <c r="R271" s="26"/>
      <c r="S271" s="26"/>
      <c r="T271" s="26"/>
      <c r="U271" s="26"/>
      <c r="V271" s="26"/>
      <c r="W271" s="26"/>
      <c r="X271" s="26"/>
      <c r="Y271" s="26"/>
      <c r="Z271" s="26"/>
      <c r="AA271" s="26"/>
      <c r="AB271" s="47">
        <v>0</v>
      </c>
      <c r="AC271" s="26"/>
      <c r="AD271" s="26"/>
      <c r="AE271" s="83"/>
      <c r="AF271" s="83" t="s">
        <v>353</v>
      </c>
      <c r="AG271" s="83" t="s">
        <v>789</v>
      </c>
      <c r="AH271" s="45" t="s">
        <v>79</v>
      </c>
      <c r="AI271" s="26" t="s">
        <v>216</v>
      </c>
      <c r="AJ271" s="47" t="s">
        <v>354</v>
      </c>
      <c r="AK271" s="83">
        <v>17791.75</v>
      </c>
      <c r="AL271" s="83"/>
      <c r="AM271" s="26"/>
      <c r="AN271" s="83"/>
      <c r="AO271" s="83"/>
      <c r="AP271" s="26"/>
      <c r="AQ271" s="83"/>
      <c r="AR271" s="83"/>
      <c r="AS271" s="26"/>
      <c r="AT271" s="83"/>
      <c r="AU271" s="83"/>
      <c r="AV271" s="26"/>
      <c r="AW271" s="26"/>
      <c r="AX271" s="26"/>
      <c r="AY271" s="150" t="s">
        <v>453</v>
      </c>
      <c r="AZ271" s="84"/>
      <c r="BA271" s="84"/>
      <c r="BB271" s="84"/>
      <c r="BC271" s="82"/>
      <c r="BD271" s="29"/>
    </row>
    <row r="272" spans="1:56" s="27" customFormat="1" x14ac:dyDescent="0.25">
      <c r="A272" s="30"/>
      <c r="B272" s="26" t="s">
        <v>66</v>
      </c>
      <c r="C272" s="26"/>
      <c r="D272" s="26" t="s">
        <v>787</v>
      </c>
      <c r="E272" s="44"/>
      <c r="F272" s="45"/>
      <c r="G272" s="139">
        <v>3700</v>
      </c>
      <c r="H272" s="139">
        <v>3999</v>
      </c>
      <c r="I272" s="138" t="s">
        <v>355</v>
      </c>
      <c r="J272" s="138" t="s">
        <v>356</v>
      </c>
      <c r="K272" s="138" t="s">
        <v>78</v>
      </c>
      <c r="L272" s="139">
        <v>42.0112840998327</v>
      </c>
      <c r="M272" s="137">
        <v>24</v>
      </c>
      <c r="N272" s="142" t="s">
        <v>69</v>
      </c>
      <c r="O272" s="26"/>
      <c r="P272" s="26"/>
      <c r="Q272" s="26"/>
      <c r="R272" s="26"/>
      <c r="S272" s="26"/>
      <c r="T272" s="26"/>
      <c r="U272" s="26"/>
      <c r="V272" s="26"/>
      <c r="W272" s="26"/>
      <c r="X272" s="26"/>
      <c r="Y272" s="26"/>
      <c r="Z272" s="26"/>
      <c r="AA272" s="26"/>
      <c r="AB272" s="47">
        <v>7</v>
      </c>
      <c r="AC272" s="26"/>
      <c r="AD272" s="26"/>
      <c r="AE272" s="26"/>
      <c r="AF272" s="179">
        <v>90795.900000000009</v>
      </c>
      <c r="AG272" s="83">
        <f>56577.94+148835.87</f>
        <v>205413.81</v>
      </c>
      <c r="AH272" s="45" t="s">
        <v>79</v>
      </c>
      <c r="AI272" s="26"/>
      <c r="AJ272" s="47"/>
      <c r="AK272" s="83"/>
      <c r="AL272" s="83"/>
      <c r="AM272" s="26"/>
      <c r="AN272" s="83"/>
      <c r="AO272" s="83"/>
      <c r="AP272" s="26"/>
      <c r="AQ272" s="83"/>
      <c r="AR272" s="83"/>
      <c r="AS272" s="26"/>
      <c r="AT272" s="83"/>
      <c r="AU272" s="83"/>
      <c r="AV272" s="26"/>
      <c r="AW272" s="26"/>
      <c r="AX272" s="26"/>
      <c r="AY272" s="150" t="s">
        <v>453</v>
      </c>
      <c r="AZ272" s="180">
        <v>2255.064015020831</v>
      </c>
      <c r="BA272" s="139">
        <v>25.976202719663764</v>
      </c>
      <c r="BB272" s="130">
        <v>58578</v>
      </c>
      <c r="BC272" s="82">
        <f t="shared" ref="BC272:BC283" si="9">BB272/(5280*11.67)</f>
        <v>0.95066993845914161</v>
      </c>
      <c r="BD272" s="29"/>
    </row>
    <row r="273" spans="1:56" s="27" customFormat="1" x14ac:dyDescent="0.25">
      <c r="A273" s="30"/>
      <c r="B273" s="26" t="s">
        <v>66</v>
      </c>
      <c r="C273" s="26"/>
      <c r="D273" s="26" t="s">
        <v>787</v>
      </c>
      <c r="E273" s="44"/>
      <c r="F273" s="55"/>
      <c r="G273" s="139">
        <v>3700</v>
      </c>
      <c r="H273" s="139">
        <v>3799</v>
      </c>
      <c r="I273" s="138" t="s">
        <v>357</v>
      </c>
      <c r="J273" s="138" t="s">
        <v>78</v>
      </c>
      <c r="K273" s="138" t="s">
        <v>347</v>
      </c>
      <c r="L273" s="139">
        <v>42</v>
      </c>
      <c r="M273" s="137">
        <v>24</v>
      </c>
      <c r="N273" s="142" t="s">
        <v>69</v>
      </c>
      <c r="O273" s="26"/>
      <c r="P273" s="26"/>
      <c r="Q273" s="26"/>
      <c r="R273" s="26"/>
      <c r="S273" s="26"/>
      <c r="T273" s="26"/>
      <c r="U273" s="26"/>
      <c r="V273" s="26"/>
      <c r="W273" s="26"/>
      <c r="X273" s="26"/>
      <c r="Y273" s="26"/>
      <c r="Z273" s="26"/>
      <c r="AA273" s="26"/>
      <c r="AB273" s="185">
        <v>0</v>
      </c>
      <c r="AC273" s="26"/>
      <c r="AD273" s="26"/>
      <c r="AE273" s="26"/>
      <c r="AF273" s="179">
        <v>20393.350000000002</v>
      </c>
      <c r="AG273" s="83" t="s">
        <v>428</v>
      </c>
      <c r="AH273" s="45" t="s">
        <v>79</v>
      </c>
      <c r="AI273" s="26"/>
      <c r="AJ273" s="47"/>
      <c r="AK273" s="83"/>
      <c r="AL273" s="83"/>
      <c r="AM273" s="26"/>
      <c r="AN273" s="83"/>
      <c r="AO273" s="83"/>
      <c r="AP273" s="26"/>
      <c r="AQ273" s="83"/>
      <c r="AR273" s="83"/>
      <c r="AS273" s="26"/>
      <c r="AT273" s="83"/>
      <c r="AU273" s="83"/>
      <c r="AV273" s="26"/>
      <c r="AW273" s="26"/>
      <c r="AX273" s="26"/>
      <c r="AY273" s="150" t="s">
        <v>453</v>
      </c>
      <c r="AZ273" s="180">
        <v>548.21913860776704</v>
      </c>
      <c r="BA273" s="139">
        <v>24</v>
      </c>
      <c r="BB273" s="130">
        <v>13157</v>
      </c>
      <c r="BC273" s="82">
        <f t="shared" si="9"/>
        <v>0.21352665472202748</v>
      </c>
      <c r="BD273" s="29"/>
    </row>
    <row r="274" spans="1:56" s="27" customFormat="1" x14ac:dyDescent="0.25">
      <c r="A274" s="30"/>
      <c r="B274" s="27" t="s">
        <v>66</v>
      </c>
      <c r="D274" s="27" t="s">
        <v>790</v>
      </c>
      <c r="E274" s="31"/>
      <c r="F274" s="32"/>
      <c r="G274" s="27">
        <v>5400</v>
      </c>
      <c r="H274" s="27">
        <v>5499</v>
      </c>
      <c r="I274" s="35" t="s">
        <v>719</v>
      </c>
      <c r="J274" s="35" t="s">
        <v>720</v>
      </c>
      <c r="K274" s="35" t="s">
        <v>78</v>
      </c>
      <c r="L274" s="121">
        <v>51</v>
      </c>
      <c r="M274" s="27">
        <v>25</v>
      </c>
      <c r="N274" s="27" t="s">
        <v>69</v>
      </c>
      <c r="AB274" s="33"/>
      <c r="AF274" s="36">
        <v>18463.600000000002</v>
      </c>
      <c r="AG274" s="36"/>
      <c r="AH274" s="32"/>
      <c r="AJ274" s="33"/>
      <c r="AK274" s="36"/>
      <c r="AL274" s="36"/>
      <c r="AN274" s="36"/>
      <c r="AO274" s="36"/>
      <c r="AQ274" s="36"/>
      <c r="AR274" s="36"/>
      <c r="AT274" s="36"/>
      <c r="AU274" s="36"/>
      <c r="AY274" s="86"/>
      <c r="AZ274" s="38">
        <v>541.47707447357902</v>
      </c>
      <c r="BA274" s="33">
        <v>22</v>
      </c>
      <c r="BB274" s="38">
        <v>11912</v>
      </c>
      <c r="BC274" s="82">
        <f t="shared" si="9"/>
        <v>0.19332138869413934</v>
      </c>
      <c r="BD274" s="29"/>
    </row>
    <row r="275" spans="1:56" s="27" customFormat="1" x14ac:dyDescent="0.25">
      <c r="A275" s="30"/>
      <c r="B275" s="27" t="s">
        <v>66</v>
      </c>
      <c r="F275" s="32"/>
      <c r="G275" s="32">
        <v>10300</v>
      </c>
      <c r="H275" s="32">
        <v>11699</v>
      </c>
      <c r="I275" s="35" t="s">
        <v>604</v>
      </c>
      <c r="J275" s="35" t="s">
        <v>605</v>
      </c>
      <c r="K275" s="35" t="s">
        <v>603</v>
      </c>
      <c r="L275" s="121">
        <v>65.458668972769843</v>
      </c>
      <c r="M275" s="27">
        <v>25</v>
      </c>
      <c r="N275" s="27" t="s">
        <v>121</v>
      </c>
      <c r="AF275" s="36">
        <v>272001.70800000004</v>
      </c>
      <c r="AG275" s="36"/>
      <c r="AH275" s="32"/>
      <c r="AJ275" s="33"/>
      <c r="AK275" s="36"/>
      <c r="AL275" s="36"/>
      <c r="AN275" s="36"/>
      <c r="AO275" s="36"/>
      <c r="AQ275" s="36"/>
      <c r="AR275" s="36"/>
      <c r="AT275" s="36"/>
      <c r="AU275" s="36"/>
      <c r="AY275" s="79"/>
      <c r="AZ275" s="27">
        <v>6879.848</v>
      </c>
      <c r="BA275" s="27">
        <v>23.961215422201192</v>
      </c>
      <c r="BB275" s="38">
        <v>164849.52000000002</v>
      </c>
      <c r="BC275" s="82">
        <f t="shared" si="9"/>
        <v>2.6753641816623825</v>
      </c>
      <c r="BD275" s="29"/>
    </row>
    <row r="276" spans="1:56" s="27" customFormat="1" x14ac:dyDescent="0.25">
      <c r="A276" s="30"/>
      <c r="B276" s="27" t="s">
        <v>66</v>
      </c>
      <c r="D276" s="27" t="s">
        <v>790</v>
      </c>
      <c r="E276" s="31"/>
      <c r="F276" s="32"/>
      <c r="G276" s="27">
        <v>5400</v>
      </c>
      <c r="H276" s="27">
        <v>5499</v>
      </c>
      <c r="I276" s="35" t="s">
        <v>721</v>
      </c>
      <c r="J276" s="35" t="s">
        <v>722</v>
      </c>
      <c r="K276" s="35" t="s">
        <v>723</v>
      </c>
      <c r="L276" s="121">
        <v>52</v>
      </c>
      <c r="M276" s="27">
        <v>25</v>
      </c>
      <c r="N276" s="27" t="s">
        <v>69</v>
      </c>
      <c r="AB276" s="33"/>
      <c r="AE276" s="36"/>
      <c r="AF276" s="36">
        <v>24924</v>
      </c>
      <c r="AG276" s="36"/>
      <c r="AH276" s="32"/>
      <c r="AJ276" s="33"/>
      <c r="AK276" s="36"/>
      <c r="AL276" s="36"/>
      <c r="AN276" s="36"/>
      <c r="AO276" s="36"/>
      <c r="AQ276" s="36"/>
      <c r="AR276" s="36"/>
      <c r="AT276" s="36"/>
      <c r="AU276" s="36"/>
      <c r="AY276" s="86"/>
      <c r="AZ276" s="38">
        <v>730.93038521566405</v>
      </c>
      <c r="BA276" s="38">
        <v>22</v>
      </c>
      <c r="BB276" s="38">
        <v>16080</v>
      </c>
      <c r="BC276" s="82">
        <f t="shared" si="9"/>
        <v>0.26096439978188052</v>
      </c>
      <c r="BD276" s="29"/>
    </row>
    <row r="277" spans="1:56" s="27" customFormat="1" x14ac:dyDescent="0.25">
      <c r="A277" s="30"/>
      <c r="B277" s="27" t="s">
        <v>66</v>
      </c>
      <c r="D277" s="27" t="s">
        <v>790</v>
      </c>
      <c r="G277" s="27">
        <v>900</v>
      </c>
      <c r="H277" s="27">
        <v>999</v>
      </c>
      <c r="I277" s="35" t="s">
        <v>720</v>
      </c>
      <c r="J277" s="35" t="s">
        <v>724</v>
      </c>
      <c r="K277" s="35" t="s">
        <v>719</v>
      </c>
      <c r="L277" s="121">
        <v>55</v>
      </c>
      <c r="M277" s="27">
        <v>25</v>
      </c>
      <c r="N277" s="27" t="s">
        <v>69</v>
      </c>
      <c r="AF277" s="36">
        <v>10510.550000000001</v>
      </c>
      <c r="AG277" s="36"/>
      <c r="AJ277" s="33"/>
      <c r="AK277" s="36"/>
      <c r="AL277" s="36"/>
      <c r="AN277" s="36"/>
      <c r="AO277" s="36"/>
      <c r="AY277" s="79"/>
      <c r="AZ277" s="27">
        <v>308.20787853723101</v>
      </c>
      <c r="BA277" s="27">
        <v>22</v>
      </c>
      <c r="BB277" s="38">
        <v>6781</v>
      </c>
      <c r="BC277" s="82">
        <f t="shared" si="9"/>
        <v>0.11004972605229675</v>
      </c>
      <c r="BD277" s="29"/>
    </row>
    <row r="278" spans="1:56" s="27" customFormat="1" x14ac:dyDescent="0.25">
      <c r="A278" s="30"/>
      <c r="B278" s="27" t="s">
        <v>74</v>
      </c>
      <c r="D278" s="27" t="s">
        <v>465</v>
      </c>
      <c r="E278" s="31"/>
      <c r="F278" s="32"/>
      <c r="G278" s="121">
        <v>8300</v>
      </c>
      <c r="H278" s="121">
        <v>8499</v>
      </c>
      <c r="I278" s="131" t="s">
        <v>358</v>
      </c>
      <c r="J278" s="131" t="s">
        <v>117</v>
      </c>
      <c r="K278" s="131" t="s">
        <v>359</v>
      </c>
      <c r="L278" s="132">
        <v>62.737340325985237</v>
      </c>
      <c r="M278" s="133">
        <v>25</v>
      </c>
      <c r="N278" s="133" t="s">
        <v>71</v>
      </c>
      <c r="AB278" s="33">
        <v>0</v>
      </c>
      <c r="AF278" s="134">
        <v>40944.123</v>
      </c>
      <c r="AG278" s="36"/>
      <c r="AH278" s="32"/>
      <c r="AJ278" s="33"/>
      <c r="AK278" s="36"/>
      <c r="AL278" s="36"/>
      <c r="AN278" s="36"/>
      <c r="AO278" s="36"/>
      <c r="AQ278" s="36"/>
      <c r="AR278" s="36"/>
      <c r="AT278" s="36"/>
      <c r="AU278" s="36"/>
      <c r="AY278" s="128" t="s">
        <v>360</v>
      </c>
      <c r="AZ278" s="135">
        <v>1378.5900000000001</v>
      </c>
      <c r="BA278" s="132">
        <v>18</v>
      </c>
      <c r="BB278" s="136">
        <v>24814.620000000003</v>
      </c>
      <c r="BC278" s="82">
        <f t="shared" si="9"/>
        <v>0.4027196774947418</v>
      </c>
      <c r="BD278" s="29"/>
    </row>
    <row r="279" spans="1:56" s="27" customFormat="1" x14ac:dyDescent="0.25">
      <c r="A279" s="30"/>
      <c r="B279" s="27" t="s">
        <v>66</v>
      </c>
      <c r="D279" s="27" t="s">
        <v>790</v>
      </c>
      <c r="E279" s="31"/>
      <c r="F279" s="32"/>
      <c r="G279" s="27">
        <v>5300</v>
      </c>
      <c r="H279" s="27">
        <v>5399</v>
      </c>
      <c r="I279" s="35" t="s">
        <v>725</v>
      </c>
      <c r="J279" s="35" t="s">
        <v>726</v>
      </c>
      <c r="K279" s="35" t="s">
        <v>723</v>
      </c>
      <c r="L279" s="121">
        <v>68.1386926867157</v>
      </c>
      <c r="M279" s="27">
        <v>25</v>
      </c>
      <c r="N279" s="27" t="s">
        <v>69</v>
      </c>
      <c r="AB279" s="33"/>
      <c r="AE279" s="36"/>
      <c r="AF279" s="36">
        <v>63858.450000000004</v>
      </c>
      <c r="AG279" s="36"/>
      <c r="AH279" s="32"/>
      <c r="AJ279" s="33"/>
      <c r="AK279" s="36"/>
      <c r="AL279" s="36"/>
      <c r="AN279" s="36"/>
      <c r="AO279" s="36"/>
      <c r="AQ279" s="36"/>
      <c r="AR279" s="36"/>
      <c r="AT279" s="36"/>
      <c r="AU279" s="36"/>
      <c r="AY279" s="86"/>
      <c r="AZ279" s="38">
        <v>1872.668096709745</v>
      </c>
      <c r="BA279" s="38">
        <v>22.000161199086023</v>
      </c>
      <c r="BB279" s="38">
        <v>41199</v>
      </c>
      <c r="BC279" s="82">
        <f t="shared" si="9"/>
        <v>0.66862389966503077</v>
      </c>
      <c r="BD279" s="29"/>
    </row>
    <row r="280" spans="1:56" s="27" customFormat="1" x14ac:dyDescent="0.25">
      <c r="A280" s="30"/>
      <c r="B280" s="27" t="s">
        <v>66</v>
      </c>
      <c r="D280" s="27" t="s">
        <v>790</v>
      </c>
      <c r="E280" s="31"/>
      <c r="F280" s="32"/>
      <c r="G280" s="27">
        <v>918</v>
      </c>
      <c r="H280" s="27">
        <v>900</v>
      </c>
      <c r="I280" s="77" t="s">
        <v>723</v>
      </c>
      <c r="J280" s="77" t="s">
        <v>725</v>
      </c>
      <c r="K280" s="77" t="s">
        <v>726</v>
      </c>
      <c r="L280" s="121">
        <v>56.001927920644299</v>
      </c>
      <c r="M280" s="27">
        <v>25</v>
      </c>
      <c r="N280" s="27" t="s">
        <v>69</v>
      </c>
      <c r="AB280" s="33"/>
      <c r="AF280" s="36">
        <v>49846.450000000004</v>
      </c>
      <c r="AG280" s="36"/>
      <c r="AH280" s="32"/>
      <c r="AJ280" s="33"/>
      <c r="AK280" s="36"/>
      <c r="AL280" s="36"/>
      <c r="AN280" s="36"/>
      <c r="AO280" s="36"/>
      <c r="AQ280" s="36"/>
      <c r="AR280" s="36"/>
      <c r="AT280" s="36"/>
      <c r="AU280" s="36"/>
      <c r="AY280" s="86"/>
      <c r="AZ280" s="38">
        <v>1339.9784711512721</v>
      </c>
      <c r="BA280" s="33">
        <v>23.99963931686894</v>
      </c>
      <c r="BB280" s="38">
        <v>32159</v>
      </c>
      <c r="BC280" s="82">
        <f t="shared" si="9"/>
        <v>0.5219125704344213</v>
      </c>
      <c r="BD280" s="29"/>
    </row>
    <row r="281" spans="1:56" s="27" customFormat="1" x14ac:dyDescent="0.25">
      <c r="A281" s="30"/>
      <c r="B281" s="27" t="s">
        <v>74</v>
      </c>
      <c r="D281" s="27" t="s">
        <v>791</v>
      </c>
      <c r="G281" s="27">
        <v>9000</v>
      </c>
      <c r="H281" s="27">
        <v>9302</v>
      </c>
      <c r="I281" s="35" t="s">
        <v>598</v>
      </c>
      <c r="J281" s="35" t="s">
        <v>95</v>
      </c>
      <c r="K281" s="35" t="s">
        <v>727</v>
      </c>
      <c r="L281" s="121">
        <v>65.919462714116548</v>
      </c>
      <c r="M281" s="27">
        <v>25</v>
      </c>
      <c r="N281" s="27" t="s">
        <v>73</v>
      </c>
      <c r="AF281" s="36">
        <v>296780.55</v>
      </c>
      <c r="AG281" s="36"/>
      <c r="AJ281" s="33"/>
      <c r="AK281" s="36"/>
      <c r="AL281" s="36"/>
      <c r="AN281" s="36"/>
      <c r="AO281" s="36"/>
      <c r="AY281" s="79"/>
      <c r="AZ281" s="27">
        <v>3575.0904256930203</v>
      </c>
      <c r="BA281" s="27">
        <v>50.311174986611235</v>
      </c>
      <c r="BB281" s="38">
        <v>179867</v>
      </c>
      <c r="BC281" s="82">
        <f t="shared" si="9"/>
        <v>2.9190848069382773</v>
      </c>
      <c r="BD281" s="29"/>
    </row>
    <row r="282" spans="1:56" s="27" customFormat="1" x14ac:dyDescent="0.25">
      <c r="A282" s="30"/>
      <c r="B282" s="27" t="s">
        <v>66</v>
      </c>
      <c r="D282" s="27" t="s">
        <v>790</v>
      </c>
      <c r="E282" s="31"/>
      <c r="F282" s="42"/>
      <c r="G282" s="27">
        <v>5400</v>
      </c>
      <c r="H282" s="27">
        <v>5499</v>
      </c>
      <c r="I282" s="77" t="s">
        <v>724</v>
      </c>
      <c r="J282" s="77" t="s">
        <v>726</v>
      </c>
      <c r="K282" s="77" t="s">
        <v>78</v>
      </c>
      <c r="L282" s="121">
        <v>55.7992731339111</v>
      </c>
      <c r="M282" s="27">
        <v>25</v>
      </c>
      <c r="N282" s="27" t="s">
        <v>69</v>
      </c>
      <c r="AB282" s="53"/>
      <c r="AF282" s="36">
        <v>33266.1</v>
      </c>
      <c r="AG282" s="36"/>
      <c r="AH282" s="42"/>
      <c r="AJ282" s="33"/>
      <c r="AK282" s="36"/>
      <c r="AL282" s="36"/>
      <c r="AN282" s="36"/>
      <c r="AO282" s="36"/>
      <c r="AQ282" s="36"/>
      <c r="AR282" s="36"/>
      <c r="AT282" s="36"/>
      <c r="AU282" s="36"/>
      <c r="AY282" s="79"/>
      <c r="AZ282" s="73">
        <v>894.26538554459898</v>
      </c>
      <c r="BA282" s="33">
        <v>23.999587087819407</v>
      </c>
      <c r="BB282" s="38">
        <v>21462</v>
      </c>
      <c r="BC282" s="82">
        <f t="shared" si="9"/>
        <v>0.34830957388798006</v>
      </c>
      <c r="BD282" s="29"/>
    </row>
    <row r="283" spans="1:56" s="27" customFormat="1" x14ac:dyDescent="0.25">
      <c r="A283" s="30"/>
      <c r="B283" s="27" t="s">
        <v>66</v>
      </c>
      <c r="D283" s="27" t="s">
        <v>790</v>
      </c>
      <c r="E283" s="31"/>
      <c r="F283" s="32"/>
      <c r="G283" s="27">
        <v>900</v>
      </c>
      <c r="H283" s="27">
        <v>999</v>
      </c>
      <c r="I283" s="35" t="s">
        <v>728</v>
      </c>
      <c r="J283" s="35" t="s">
        <v>585</v>
      </c>
      <c r="K283" s="35" t="s">
        <v>78</v>
      </c>
      <c r="L283" s="121">
        <v>51</v>
      </c>
      <c r="M283" s="27">
        <v>25</v>
      </c>
      <c r="N283" s="27" t="s">
        <v>69</v>
      </c>
      <c r="AB283" s="33"/>
      <c r="AF283" s="36">
        <v>35299.700000000004</v>
      </c>
      <c r="AG283" s="36"/>
      <c r="AH283" s="32"/>
      <c r="AJ283" s="33"/>
      <c r="AK283" s="36"/>
      <c r="AL283" s="36"/>
      <c r="AN283" s="36"/>
      <c r="AO283" s="36"/>
      <c r="AQ283" s="36"/>
      <c r="AR283" s="36"/>
      <c r="AT283" s="36"/>
      <c r="AU283" s="36"/>
      <c r="AY283" s="86"/>
      <c r="AZ283" s="38">
        <v>1084.4550510223901</v>
      </c>
      <c r="BA283" s="33">
        <v>21</v>
      </c>
      <c r="BB283" s="38">
        <v>22774</v>
      </c>
      <c r="BC283" s="82">
        <f t="shared" si="9"/>
        <v>0.36960219158162605</v>
      </c>
      <c r="BD283" s="29"/>
    </row>
    <row r="284" spans="1:56" s="27" customFormat="1" x14ac:dyDescent="0.25">
      <c r="A284" s="30"/>
      <c r="D284" s="27" t="s">
        <v>466</v>
      </c>
      <c r="E284" s="31"/>
      <c r="F284" s="32"/>
      <c r="I284" s="35" t="s">
        <v>393</v>
      </c>
      <c r="J284" s="35" t="s">
        <v>394</v>
      </c>
      <c r="K284" s="35" t="s">
        <v>395</v>
      </c>
      <c r="L284" s="33"/>
      <c r="M284" s="27">
        <v>26</v>
      </c>
      <c r="N284" s="27" t="s">
        <v>69</v>
      </c>
      <c r="AB284" s="33"/>
      <c r="AF284" s="36">
        <v>42000</v>
      </c>
      <c r="AG284" s="36"/>
      <c r="AH284" s="32"/>
      <c r="AI284" s="27" t="s">
        <v>216</v>
      </c>
      <c r="AJ284" s="33" t="s">
        <v>396</v>
      </c>
      <c r="AK284" s="36">
        <v>23000</v>
      </c>
      <c r="AL284" s="36"/>
      <c r="AM284" s="27" t="s">
        <v>397</v>
      </c>
      <c r="AN284" s="36">
        <v>19000</v>
      </c>
      <c r="AO284" s="36"/>
      <c r="AQ284" s="36"/>
      <c r="AR284" s="36"/>
      <c r="AT284" s="36"/>
      <c r="AU284" s="36"/>
      <c r="AY284" s="109" t="s">
        <v>453</v>
      </c>
      <c r="AZ284" s="38"/>
      <c r="BA284" s="33"/>
      <c r="BB284" s="38"/>
      <c r="BC284" s="28"/>
      <c r="BD284" s="29"/>
    </row>
    <row r="285" spans="1:56" s="27" customFormat="1" x14ac:dyDescent="0.25">
      <c r="A285" s="30"/>
      <c r="B285" s="27" t="s">
        <v>66</v>
      </c>
      <c r="E285" s="31"/>
      <c r="F285" s="32"/>
      <c r="G285" s="27">
        <v>3000</v>
      </c>
      <c r="H285" s="27">
        <v>3014</v>
      </c>
      <c r="I285" s="35" t="s">
        <v>729</v>
      </c>
      <c r="J285" s="35" t="s">
        <v>730</v>
      </c>
      <c r="K285" s="35" t="s">
        <v>731</v>
      </c>
      <c r="L285" s="121">
        <v>47</v>
      </c>
      <c r="M285" s="27">
        <v>26</v>
      </c>
      <c r="N285" s="27" t="s">
        <v>69</v>
      </c>
      <c r="AB285" s="33"/>
      <c r="AF285" s="36">
        <v>17921.100000000002</v>
      </c>
      <c r="AG285" s="36"/>
      <c r="AH285" s="32"/>
      <c r="AJ285" s="33"/>
      <c r="AK285" s="36"/>
      <c r="AL285" s="36"/>
      <c r="AN285" s="36"/>
      <c r="AO285" s="36"/>
      <c r="AQ285" s="36"/>
      <c r="AR285" s="36"/>
      <c r="AT285" s="36"/>
      <c r="AU285" s="36"/>
      <c r="AY285" s="86"/>
      <c r="AZ285" s="38">
        <v>481.736984289416</v>
      </c>
      <c r="BA285" s="33">
        <v>24</v>
      </c>
      <c r="BB285" s="38">
        <v>11562</v>
      </c>
      <c r="BC285" s="82">
        <f t="shared" ref="BC285:BC297" si="10">BB285/(5280*11.67)</f>
        <v>0.18764119342525512</v>
      </c>
      <c r="BD285" s="29"/>
    </row>
    <row r="286" spans="1:56" s="27" customFormat="1" x14ac:dyDescent="0.25">
      <c r="A286" s="30"/>
      <c r="B286" s="27" t="s">
        <v>66</v>
      </c>
      <c r="E286" s="31"/>
      <c r="F286" s="32"/>
      <c r="G286" s="27">
        <v>2900</v>
      </c>
      <c r="H286" s="27">
        <v>3099</v>
      </c>
      <c r="I286" s="35" t="s">
        <v>732</v>
      </c>
      <c r="J286" s="35" t="s">
        <v>458</v>
      </c>
      <c r="K286" s="35" t="s">
        <v>78</v>
      </c>
      <c r="L286" s="121">
        <v>50.88146403333937</v>
      </c>
      <c r="M286" s="27">
        <v>26</v>
      </c>
      <c r="N286" s="27" t="s">
        <v>69</v>
      </c>
      <c r="AF286" s="36">
        <v>42772.25</v>
      </c>
      <c r="AG286" s="36"/>
      <c r="AH286" s="32"/>
      <c r="AJ286" s="33"/>
      <c r="AK286" s="36"/>
      <c r="AL286" s="36"/>
      <c r="AM286" s="85"/>
      <c r="AN286" s="36"/>
      <c r="AO286" s="36"/>
      <c r="AQ286" s="36"/>
      <c r="AR286" s="36"/>
      <c r="AT286" s="36"/>
      <c r="AU286" s="36"/>
      <c r="AY286" s="86"/>
      <c r="AZ286" s="27">
        <v>1404.579845100074</v>
      </c>
      <c r="BA286" s="27">
        <v>19.646444519523847</v>
      </c>
      <c r="BB286" s="38">
        <v>27595</v>
      </c>
      <c r="BC286" s="82">
        <f t="shared" si="10"/>
        <v>0.44784282412817117</v>
      </c>
      <c r="BD286" s="29"/>
    </row>
    <row r="287" spans="1:56" s="27" customFormat="1" x14ac:dyDescent="0.25">
      <c r="A287" s="30"/>
      <c r="B287" s="27" t="s">
        <v>66</v>
      </c>
      <c r="E287" s="31"/>
      <c r="F287" s="32"/>
      <c r="G287" s="27">
        <v>2900</v>
      </c>
      <c r="H287" s="27">
        <v>2999</v>
      </c>
      <c r="I287" s="35" t="s">
        <v>733</v>
      </c>
      <c r="J287" s="35" t="s">
        <v>458</v>
      </c>
      <c r="K287" s="35" t="s">
        <v>732</v>
      </c>
      <c r="L287" s="121">
        <v>35.207019855086102</v>
      </c>
      <c r="M287" s="27">
        <v>26</v>
      </c>
      <c r="N287" s="27" t="s">
        <v>69</v>
      </c>
      <c r="AF287" s="36">
        <v>32943.700000000004</v>
      </c>
      <c r="AG287" s="36"/>
      <c r="AH287" s="32"/>
      <c r="AJ287" s="33"/>
      <c r="AK287" s="36"/>
      <c r="AL287" s="36"/>
      <c r="AN287" s="36"/>
      <c r="AO287" s="36"/>
      <c r="AQ287" s="36"/>
      <c r="AR287" s="36"/>
      <c r="AT287" s="36"/>
      <c r="AU287" s="36"/>
      <c r="AY287" s="86"/>
      <c r="AZ287" s="27">
        <v>929.16853979421001</v>
      </c>
      <c r="BA287" s="27">
        <v>22.87421397705446</v>
      </c>
      <c r="BB287" s="38">
        <v>21254</v>
      </c>
      <c r="BC287" s="82">
        <f t="shared" si="10"/>
        <v>0.34493391498532888</v>
      </c>
      <c r="BD287" s="29"/>
    </row>
    <row r="288" spans="1:56" s="27" customFormat="1" x14ac:dyDescent="0.25">
      <c r="A288" s="30"/>
      <c r="B288" s="27" t="s">
        <v>66</v>
      </c>
      <c r="E288" s="31"/>
      <c r="F288" s="32"/>
      <c r="G288" s="27">
        <v>6012</v>
      </c>
      <c r="H288" s="27">
        <v>6399</v>
      </c>
      <c r="I288" s="35" t="s">
        <v>458</v>
      </c>
      <c r="J288" s="35" t="s">
        <v>459</v>
      </c>
      <c r="K288" s="35" t="s">
        <v>459</v>
      </c>
      <c r="L288" s="121">
        <v>46</v>
      </c>
      <c r="M288" s="27">
        <v>26</v>
      </c>
      <c r="N288" s="27" t="s">
        <v>69</v>
      </c>
      <c r="AB288" s="33"/>
      <c r="AF288" s="36">
        <v>142852.65</v>
      </c>
      <c r="AG288" s="36"/>
      <c r="AH288" s="32"/>
      <c r="AJ288" s="33"/>
      <c r="AK288" s="36"/>
      <c r="AL288" s="36"/>
      <c r="AN288" s="36"/>
      <c r="AO288" s="36"/>
      <c r="AQ288" s="36"/>
      <c r="AR288" s="36"/>
      <c r="AT288" s="36"/>
      <c r="AU288" s="36"/>
      <c r="AY288" s="86"/>
      <c r="AZ288" s="38">
        <v>2973</v>
      </c>
      <c r="BA288" s="33">
        <v>31</v>
      </c>
      <c r="BB288" s="38">
        <v>92163</v>
      </c>
      <c r="BC288" s="82">
        <f t="shared" si="10"/>
        <v>1.4957252473319311</v>
      </c>
      <c r="BD288" s="29"/>
    </row>
    <row r="289" spans="1:56" s="27" customFormat="1" x14ac:dyDescent="0.25">
      <c r="A289" s="30"/>
      <c r="B289" s="27" t="s">
        <v>66</v>
      </c>
      <c r="E289" s="31"/>
      <c r="F289" s="32"/>
      <c r="G289" s="27">
        <v>3500</v>
      </c>
      <c r="H289" s="27">
        <v>3599</v>
      </c>
      <c r="I289" s="35" t="s">
        <v>734</v>
      </c>
      <c r="J289" s="35" t="s">
        <v>733</v>
      </c>
      <c r="K289" s="35" t="s">
        <v>735</v>
      </c>
      <c r="L289" s="121">
        <v>48.972625626526153</v>
      </c>
      <c r="M289" s="27">
        <v>26</v>
      </c>
      <c r="N289" s="27" t="s">
        <v>69</v>
      </c>
      <c r="AB289" s="33"/>
      <c r="AF289" s="36">
        <v>36181.65</v>
      </c>
      <c r="AG289" s="36"/>
      <c r="AH289" s="32"/>
      <c r="AJ289" s="33"/>
      <c r="AK289" s="36"/>
      <c r="AL289" s="36"/>
      <c r="AN289" s="36"/>
      <c r="AO289" s="36"/>
      <c r="AQ289" s="36"/>
      <c r="AR289" s="36"/>
      <c r="AT289" s="36"/>
      <c r="AU289" s="36"/>
      <c r="AY289" s="79"/>
      <c r="AZ289" s="38">
        <v>1003.652954316112</v>
      </c>
      <c r="BA289" s="33">
        <v>23.258039444427176</v>
      </c>
      <c r="BB289" s="38">
        <v>23343</v>
      </c>
      <c r="BC289" s="82">
        <f t="shared" si="10"/>
        <v>0.37883656617589778</v>
      </c>
      <c r="BD289" s="29"/>
    </row>
    <row r="290" spans="1:56" s="27" customFormat="1" x14ac:dyDescent="0.25">
      <c r="A290" s="30"/>
      <c r="B290" s="27" t="s">
        <v>66</v>
      </c>
      <c r="F290" s="32"/>
      <c r="G290" s="32">
        <v>3000</v>
      </c>
      <c r="H290" s="32">
        <v>3399</v>
      </c>
      <c r="I290" s="35" t="s">
        <v>736</v>
      </c>
      <c r="J290" s="35" t="s">
        <v>105</v>
      </c>
      <c r="K290" s="35" t="s">
        <v>113</v>
      </c>
      <c r="L290" s="121">
        <v>63.804279387841177</v>
      </c>
      <c r="M290" s="27">
        <v>26</v>
      </c>
      <c r="N290" s="27" t="s">
        <v>71</v>
      </c>
      <c r="AF290" s="36">
        <v>269468.89199999999</v>
      </c>
      <c r="AG290" s="36"/>
      <c r="AH290" s="32"/>
      <c r="AJ290" s="33"/>
      <c r="AK290" s="36"/>
      <c r="AL290" s="36"/>
      <c r="AN290" s="36"/>
      <c r="AO290" s="36"/>
      <c r="AQ290" s="36"/>
      <c r="AR290" s="36"/>
      <c r="AT290" s="36"/>
      <c r="AU290" s="36"/>
      <c r="AY290" s="79"/>
      <c r="AZ290" s="27">
        <v>3983.28</v>
      </c>
      <c r="BA290" s="27">
        <v>41</v>
      </c>
      <c r="BB290" s="38">
        <v>163314.48000000001</v>
      </c>
      <c r="BC290" s="82">
        <f t="shared" si="10"/>
        <v>2.6504518189608168</v>
      </c>
      <c r="BD290" s="29"/>
    </row>
    <row r="291" spans="1:56" s="27" customFormat="1" ht="45" x14ac:dyDescent="0.25">
      <c r="A291" s="30"/>
      <c r="B291" s="60" t="s">
        <v>210</v>
      </c>
      <c r="C291" s="60"/>
      <c r="D291" s="60"/>
      <c r="E291" s="61">
        <v>43282</v>
      </c>
      <c r="F291" s="67"/>
      <c r="G291" s="60">
        <v>3000</v>
      </c>
      <c r="H291" s="60">
        <v>3499</v>
      </c>
      <c r="I291" s="78" t="s">
        <v>113</v>
      </c>
      <c r="J291" s="78" t="s">
        <v>139</v>
      </c>
      <c r="K291" s="78" t="s">
        <v>195</v>
      </c>
      <c r="L291" s="70">
        <v>57.216488834470312</v>
      </c>
      <c r="M291" s="60">
        <v>26</v>
      </c>
      <c r="N291" s="60" t="s">
        <v>73</v>
      </c>
      <c r="O291" s="99"/>
      <c r="P291" s="99"/>
      <c r="Q291" s="99"/>
      <c r="R291" s="99"/>
      <c r="S291" s="99"/>
      <c r="T291" s="99"/>
      <c r="U291" s="99"/>
      <c r="V291" s="99"/>
      <c r="W291" s="99"/>
      <c r="X291" s="99"/>
      <c r="Y291" s="99"/>
      <c r="Z291" s="99"/>
      <c r="AA291" s="99"/>
      <c r="AB291" s="101">
        <v>22</v>
      </c>
      <c r="AC291" s="99"/>
      <c r="AD291" s="99"/>
      <c r="AE291" s="99"/>
      <c r="AF291" s="103">
        <v>603010.79999999993</v>
      </c>
      <c r="AG291" s="103"/>
      <c r="AH291" s="72"/>
      <c r="AI291" s="99" t="s">
        <v>115</v>
      </c>
      <c r="AJ291" s="101"/>
      <c r="AK291" s="103">
        <v>603010.79999999993</v>
      </c>
      <c r="AL291" s="103" t="str">
        <f>IF(AG291="","",AG291)</f>
        <v/>
      </c>
      <c r="AM291" s="99"/>
      <c r="AN291" s="103"/>
      <c r="AO291" s="103"/>
      <c r="AP291" s="99"/>
      <c r="AQ291" s="103"/>
      <c r="AR291" s="103"/>
      <c r="AS291" s="99"/>
      <c r="AT291" s="103"/>
      <c r="AU291" s="103"/>
      <c r="AV291" s="99"/>
      <c r="AW291" s="99"/>
      <c r="AX291" s="99"/>
      <c r="AY291" s="109" t="s">
        <v>228</v>
      </c>
      <c r="AZ291" s="104">
        <v>5316.81</v>
      </c>
      <c r="BA291" s="101">
        <v>60</v>
      </c>
      <c r="BB291" s="81">
        <v>301505.39999999997</v>
      </c>
      <c r="BC291" s="82">
        <f t="shared" si="10"/>
        <v>4.8931701332086934</v>
      </c>
      <c r="BD291" s="29"/>
    </row>
    <row r="292" spans="1:56" s="27" customFormat="1" ht="30" x14ac:dyDescent="0.25">
      <c r="A292" s="30"/>
      <c r="B292" s="60"/>
      <c r="C292" s="60"/>
      <c r="D292" s="60"/>
      <c r="E292" s="61">
        <v>42917</v>
      </c>
      <c r="F292" s="62"/>
      <c r="G292" s="99"/>
      <c r="H292" s="99"/>
      <c r="I292" s="78" t="s">
        <v>113</v>
      </c>
      <c r="J292" s="78" t="s">
        <v>139</v>
      </c>
      <c r="K292" s="78" t="s">
        <v>114</v>
      </c>
      <c r="L292" s="63"/>
      <c r="M292" s="60">
        <v>26</v>
      </c>
      <c r="N292" s="60" t="s">
        <v>73</v>
      </c>
      <c r="O292" s="99"/>
      <c r="P292" s="99"/>
      <c r="Q292" s="99"/>
      <c r="R292" s="99"/>
      <c r="S292" s="99"/>
      <c r="T292" s="99"/>
      <c r="U292" s="99"/>
      <c r="V292" s="99"/>
      <c r="W292" s="99"/>
      <c r="X292" s="99"/>
      <c r="Y292" s="99"/>
      <c r="Z292" s="99"/>
      <c r="AA292" s="99"/>
      <c r="AB292" s="106">
        <v>20</v>
      </c>
      <c r="AC292" s="99"/>
      <c r="AD292" s="99"/>
      <c r="AE292" s="99"/>
      <c r="AF292" s="103">
        <v>510705</v>
      </c>
      <c r="AG292" s="103"/>
      <c r="AH292" s="54"/>
      <c r="AI292" s="99" t="s">
        <v>177</v>
      </c>
      <c r="AJ292" s="101"/>
      <c r="AK292" s="103"/>
      <c r="AL292" s="103"/>
      <c r="AM292" s="99"/>
      <c r="AN292" s="103"/>
      <c r="AO292" s="103"/>
      <c r="AP292" s="99"/>
      <c r="AQ292" s="103"/>
      <c r="AR292" s="103"/>
      <c r="AS292" s="99"/>
      <c r="AT292" s="103"/>
      <c r="AU292" s="103"/>
      <c r="AV292" s="99"/>
      <c r="AW292" s="99"/>
      <c r="AX292" s="99"/>
      <c r="AY292" s="111" t="s">
        <v>224</v>
      </c>
      <c r="AZ292" s="110">
        <v>3483.5026373491737</v>
      </c>
      <c r="BA292" s="101">
        <v>62</v>
      </c>
      <c r="BB292" s="81">
        <v>215977.16351564878</v>
      </c>
      <c r="BC292" s="82">
        <f t="shared" si="10"/>
        <v>3.5051213211103449</v>
      </c>
      <c r="BD292" s="29"/>
    </row>
    <row r="293" spans="1:56" s="27" customFormat="1" x14ac:dyDescent="0.25">
      <c r="A293" s="30"/>
      <c r="B293" s="26" t="s">
        <v>66</v>
      </c>
      <c r="C293" s="26"/>
      <c r="D293" s="26" t="s">
        <v>389</v>
      </c>
      <c r="E293" s="44"/>
      <c r="F293" s="55"/>
      <c r="G293" s="139">
        <v>2700</v>
      </c>
      <c r="H293" s="139">
        <v>3899</v>
      </c>
      <c r="I293" s="153" t="s">
        <v>139</v>
      </c>
      <c r="J293" s="153" t="s">
        <v>116</v>
      </c>
      <c r="K293" s="153" t="s">
        <v>113</v>
      </c>
      <c r="L293" s="141">
        <v>61.617680638098214</v>
      </c>
      <c r="M293" s="142">
        <v>26</v>
      </c>
      <c r="N293" s="133" t="s">
        <v>71</v>
      </c>
      <c r="AB293" s="53">
        <v>25</v>
      </c>
      <c r="AE293" s="27">
        <v>12</v>
      </c>
      <c r="AF293" s="134">
        <v>221552.09999999998</v>
      </c>
      <c r="AG293" s="36">
        <f>35865.73+350</f>
        <v>36215.730000000003</v>
      </c>
      <c r="AH293" s="42" t="s">
        <v>79</v>
      </c>
      <c r="AJ293" s="33"/>
      <c r="AK293" s="36"/>
      <c r="AL293" s="36"/>
      <c r="AN293" s="36"/>
      <c r="AO293" s="36"/>
      <c r="AQ293" s="36"/>
      <c r="AR293" s="36"/>
      <c r="AT293" s="36"/>
      <c r="AU293" s="36"/>
      <c r="AY293" s="128" t="s">
        <v>361</v>
      </c>
      <c r="AZ293" s="135">
        <v>6394</v>
      </c>
      <c r="BA293" s="132">
        <v>21</v>
      </c>
      <c r="BB293" s="136">
        <v>134274</v>
      </c>
      <c r="BC293" s="82">
        <f t="shared" si="10"/>
        <v>2.1791501129547401</v>
      </c>
      <c r="BD293" s="29"/>
    </row>
    <row r="294" spans="1:56" s="27" customFormat="1" x14ac:dyDescent="0.25">
      <c r="A294" s="30"/>
      <c r="B294" s="27" t="s">
        <v>66</v>
      </c>
      <c r="E294" s="31"/>
      <c r="F294" s="32"/>
      <c r="G294" s="27">
        <v>3000</v>
      </c>
      <c r="H294" s="27">
        <v>3199</v>
      </c>
      <c r="I294" s="35" t="s">
        <v>730</v>
      </c>
      <c r="J294" s="35" t="s">
        <v>737</v>
      </c>
      <c r="K294" s="35" t="s">
        <v>729</v>
      </c>
      <c r="L294" s="121">
        <v>47.314020099945708</v>
      </c>
      <c r="M294" s="27">
        <v>26</v>
      </c>
      <c r="N294" s="27" t="s">
        <v>69</v>
      </c>
      <c r="AB294" s="33"/>
      <c r="AE294" s="36"/>
      <c r="AF294" s="36">
        <v>139885.95000000001</v>
      </c>
      <c r="AG294" s="36"/>
      <c r="AH294" s="32"/>
      <c r="AJ294" s="33"/>
      <c r="AK294" s="36"/>
      <c r="AL294" s="36"/>
      <c r="AN294" s="36"/>
      <c r="AO294" s="36"/>
      <c r="AQ294" s="36"/>
      <c r="AR294" s="36"/>
      <c r="AT294" s="36"/>
      <c r="AU294" s="36"/>
      <c r="AY294" s="86"/>
      <c r="AZ294" s="38">
        <v>3610.2177180682784</v>
      </c>
      <c r="BA294" s="38">
        <v>24.99821535646598</v>
      </c>
      <c r="BB294" s="38">
        <v>90249</v>
      </c>
      <c r="BC294" s="82">
        <f t="shared" si="10"/>
        <v>1.4646626937758043</v>
      </c>
      <c r="BD294" s="29"/>
    </row>
    <row r="295" spans="1:56" s="27" customFormat="1" x14ac:dyDescent="0.25">
      <c r="A295" s="30"/>
      <c r="B295" s="99" t="s">
        <v>151</v>
      </c>
      <c r="C295" s="99"/>
      <c r="D295" s="99" t="s">
        <v>152</v>
      </c>
      <c r="E295" s="99"/>
      <c r="F295" s="99"/>
      <c r="G295" s="99"/>
      <c r="H295" s="99"/>
      <c r="I295" s="102" t="s">
        <v>153</v>
      </c>
      <c r="J295" s="102"/>
      <c r="K295" s="102"/>
      <c r="N295" s="99"/>
      <c r="O295" s="99"/>
      <c r="P295" s="99"/>
      <c r="Q295" s="99"/>
      <c r="R295" s="99"/>
      <c r="S295" s="99"/>
      <c r="T295" s="99"/>
      <c r="U295" s="99"/>
      <c r="V295" s="99"/>
      <c r="W295" s="99"/>
      <c r="X295" s="99"/>
      <c r="Y295" s="99"/>
      <c r="Z295" s="99"/>
      <c r="AA295" s="99"/>
      <c r="AB295" s="99"/>
      <c r="AC295" s="99"/>
      <c r="AD295" s="99"/>
      <c r="AE295" s="99"/>
      <c r="AF295" s="103">
        <v>20000</v>
      </c>
      <c r="AG295" s="103">
        <v>33186.51</v>
      </c>
      <c r="AH295" s="99"/>
      <c r="AI295" s="99" t="s">
        <v>115</v>
      </c>
      <c r="AJ295" s="101" t="s">
        <v>164</v>
      </c>
      <c r="AK295" s="103">
        <v>20000</v>
      </c>
      <c r="AL295" s="103"/>
      <c r="AM295" s="99"/>
      <c r="AN295" s="103"/>
      <c r="AO295" s="103"/>
      <c r="AP295" s="99"/>
      <c r="AQ295" s="99"/>
      <c r="AR295" s="99"/>
      <c r="AS295" s="99"/>
      <c r="AT295" s="99"/>
      <c r="AU295" s="99"/>
      <c r="AV295" s="99"/>
      <c r="AW295" s="99"/>
      <c r="AX295" s="99"/>
      <c r="AY295" s="111"/>
      <c r="AZ295" s="99"/>
      <c r="BA295" s="99"/>
      <c r="BB295" s="81"/>
      <c r="BC295" s="82">
        <f t="shared" si="10"/>
        <v>0</v>
      </c>
      <c r="BD295" s="29"/>
    </row>
    <row r="296" spans="1:56" s="27" customFormat="1" x14ac:dyDescent="0.25">
      <c r="A296" s="30"/>
      <c r="B296" s="99" t="s">
        <v>151</v>
      </c>
      <c r="C296" s="99"/>
      <c r="D296" s="99" t="s">
        <v>154</v>
      </c>
      <c r="E296" s="99"/>
      <c r="F296" s="99"/>
      <c r="G296" s="99"/>
      <c r="H296" s="99"/>
      <c r="I296" s="102" t="s">
        <v>155</v>
      </c>
      <c r="J296" s="102"/>
      <c r="K296" s="102"/>
      <c r="N296" s="99"/>
      <c r="O296" s="99"/>
      <c r="P296" s="99"/>
      <c r="Q296" s="99"/>
      <c r="R296" s="99"/>
      <c r="S296" s="99"/>
      <c r="T296" s="99"/>
      <c r="U296" s="99"/>
      <c r="V296" s="99"/>
      <c r="W296" s="99"/>
      <c r="X296" s="99"/>
      <c r="Y296" s="99"/>
      <c r="Z296" s="99"/>
      <c r="AA296" s="99"/>
      <c r="AB296" s="99"/>
      <c r="AC296" s="99"/>
      <c r="AD296" s="99"/>
      <c r="AE296" s="99"/>
      <c r="AF296" s="103">
        <v>20000</v>
      </c>
      <c r="AG296" s="103">
        <v>51389</v>
      </c>
      <c r="AH296" s="99"/>
      <c r="AI296" s="99" t="s">
        <v>115</v>
      </c>
      <c r="AJ296" s="101" t="s">
        <v>165</v>
      </c>
      <c r="AK296" s="103">
        <v>20000</v>
      </c>
      <c r="AL296" s="103"/>
      <c r="AM296" s="99"/>
      <c r="AN296" s="103"/>
      <c r="AO296" s="103"/>
      <c r="AP296" s="99"/>
      <c r="AQ296" s="99"/>
      <c r="AR296" s="99"/>
      <c r="AS296" s="99"/>
      <c r="AT296" s="99"/>
      <c r="AU296" s="99"/>
      <c r="AV296" s="99"/>
      <c r="AW296" s="99"/>
      <c r="AX296" s="99"/>
      <c r="AY296" s="111"/>
      <c r="AZ296" s="99"/>
      <c r="BA296" s="99"/>
      <c r="BB296" s="81"/>
      <c r="BC296" s="82">
        <f t="shared" si="10"/>
        <v>0</v>
      </c>
      <c r="BD296" s="29"/>
    </row>
    <row r="297" spans="1:56" s="27" customFormat="1" x14ac:dyDescent="0.25">
      <c r="A297" s="30"/>
      <c r="B297" s="27" t="s">
        <v>151</v>
      </c>
      <c r="D297" s="27" t="s">
        <v>421</v>
      </c>
      <c r="E297" s="31"/>
      <c r="F297" s="42"/>
      <c r="I297" s="35" t="s">
        <v>422</v>
      </c>
      <c r="J297" s="35"/>
      <c r="K297" s="35"/>
      <c r="AB297" s="53"/>
      <c r="AF297" s="36"/>
      <c r="AG297" s="36">
        <v>3575.74</v>
      </c>
      <c r="AH297" s="42"/>
      <c r="AJ297" s="33"/>
      <c r="AK297" s="36"/>
      <c r="AL297" s="36"/>
      <c r="AN297" s="36"/>
      <c r="AO297" s="36"/>
      <c r="AQ297" s="36"/>
      <c r="AR297" s="36"/>
      <c r="AT297" s="36"/>
      <c r="AU297" s="36"/>
      <c r="AY297" s="79"/>
      <c r="AZ297" s="37"/>
      <c r="BA297" s="37"/>
      <c r="BB297" s="38"/>
      <c r="BC297" s="82">
        <f t="shared" si="10"/>
        <v>0</v>
      </c>
      <c r="BD297" s="29"/>
    </row>
    <row r="298" spans="1:56" s="27" customFormat="1" x14ac:dyDescent="0.25">
      <c r="A298" s="30"/>
      <c r="B298" s="25"/>
      <c r="C298" s="25"/>
      <c r="D298" s="25"/>
      <c r="E298" s="25"/>
      <c r="F298" s="173"/>
      <c r="G298" s="173"/>
      <c r="H298" s="173"/>
      <c r="I298" s="174"/>
      <c r="J298" s="174"/>
      <c r="K298" s="174"/>
      <c r="L298" s="175"/>
      <c r="M298" s="25"/>
      <c r="N298" s="25"/>
      <c r="O298" s="25"/>
      <c r="P298" s="25"/>
      <c r="Q298" s="25"/>
      <c r="R298" s="25"/>
      <c r="S298" s="25"/>
      <c r="T298" s="25"/>
      <c r="U298" s="25"/>
      <c r="V298" s="25"/>
      <c r="W298" s="25"/>
      <c r="X298" s="25"/>
      <c r="Y298" s="25"/>
      <c r="Z298" s="25"/>
      <c r="AA298" s="25"/>
      <c r="AB298" s="25"/>
      <c r="AC298" s="25"/>
      <c r="AD298" s="25"/>
      <c r="AE298" s="25"/>
      <c r="AF298" s="176"/>
      <c r="AG298" s="176"/>
      <c r="AH298" s="173"/>
      <c r="AI298" s="25"/>
      <c r="AJ298" s="177"/>
      <c r="AK298" s="176"/>
      <c r="AL298" s="176"/>
      <c r="AM298" s="25"/>
      <c r="AN298" s="176"/>
      <c r="AO298" s="176"/>
      <c r="AP298" s="25"/>
      <c r="AQ298" s="36"/>
      <c r="AR298" s="36"/>
      <c r="AT298" s="36"/>
      <c r="AU298" s="36"/>
      <c r="AY298" s="79"/>
      <c r="BB298" s="38"/>
      <c r="BC298" s="28"/>
      <c r="BD298" s="29"/>
    </row>
    <row r="299" spans="1:56" s="27" customFormat="1" x14ac:dyDescent="0.25">
      <c r="A299" s="30"/>
      <c r="F299" s="32"/>
      <c r="G299" s="32"/>
      <c r="H299" s="32"/>
      <c r="I299" s="35"/>
      <c r="J299" s="35"/>
      <c r="K299" s="35"/>
      <c r="L299" s="28"/>
      <c r="AF299" s="36"/>
      <c r="AG299" s="36"/>
      <c r="AH299" s="32"/>
      <c r="AJ299" s="33"/>
      <c r="AK299" s="36"/>
      <c r="AL299" s="36"/>
      <c r="AN299" s="36"/>
      <c r="AO299" s="36"/>
      <c r="AQ299" s="36"/>
      <c r="AR299" s="36"/>
      <c r="AT299" s="36"/>
      <c r="AU299" s="36"/>
      <c r="AY299" s="79"/>
      <c r="BB299" s="38"/>
      <c r="BC299" s="28"/>
      <c r="BD299" s="29"/>
    </row>
    <row r="300" spans="1:56" s="27" customFormat="1" x14ac:dyDescent="0.25">
      <c r="A300" s="30"/>
      <c r="F300" s="32"/>
      <c r="G300" s="32"/>
      <c r="H300" s="32"/>
      <c r="I300" s="35"/>
      <c r="J300" s="35"/>
      <c r="K300" s="35"/>
      <c r="L300" s="28"/>
      <c r="AF300" s="36"/>
      <c r="AG300" s="36"/>
      <c r="AH300" s="32"/>
      <c r="AJ300" s="33"/>
      <c r="AK300" s="36"/>
      <c r="AL300" s="36"/>
      <c r="AN300" s="36"/>
      <c r="AO300" s="36"/>
      <c r="AQ300" s="36"/>
      <c r="AR300" s="36"/>
      <c r="AT300" s="36"/>
      <c r="AU300" s="36"/>
      <c r="AY300" s="79"/>
      <c r="BB300" s="38"/>
      <c r="BC300" s="28"/>
      <c r="BD300" s="29"/>
    </row>
    <row r="301" spans="1:56" s="27" customFormat="1" x14ac:dyDescent="0.25">
      <c r="A301" s="30"/>
      <c r="F301" s="32"/>
      <c r="G301" s="32"/>
      <c r="H301" s="32"/>
      <c r="I301" s="35"/>
      <c r="J301" s="35"/>
      <c r="K301" s="35"/>
      <c r="L301" s="28"/>
      <c r="AF301" s="36"/>
      <c r="AG301" s="36"/>
      <c r="AH301" s="32"/>
      <c r="AJ301" s="33"/>
      <c r="AK301" s="36"/>
      <c r="AL301" s="36"/>
      <c r="AN301" s="36"/>
      <c r="AO301" s="36"/>
      <c r="AQ301" s="36"/>
      <c r="AR301" s="36"/>
      <c r="AT301" s="36"/>
      <c r="AU301" s="36"/>
      <c r="AY301" s="79"/>
      <c r="BB301" s="38"/>
      <c r="BC301" s="28"/>
      <c r="BD301" s="29"/>
    </row>
    <row r="302" spans="1:56" s="27" customFormat="1" x14ac:dyDescent="0.25">
      <c r="A302" s="30"/>
      <c r="F302" s="32"/>
      <c r="G302" s="32"/>
      <c r="H302" s="32"/>
      <c r="I302" s="35"/>
      <c r="J302" s="35"/>
      <c r="K302" s="35"/>
      <c r="L302" s="28"/>
      <c r="AF302" s="36"/>
      <c r="AG302" s="36"/>
      <c r="AH302" s="32"/>
      <c r="AJ302" s="33"/>
      <c r="AK302" s="36"/>
      <c r="AL302" s="36"/>
      <c r="AN302" s="36"/>
      <c r="AO302" s="36"/>
      <c r="AQ302" s="36"/>
      <c r="AR302" s="36"/>
      <c r="AT302" s="36"/>
      <c r="AU302" s="36"/>
      <c r="AY302" s="79"/>
      <c r="BB302" s="38"/>
      <c r="BC302" s="28"/>
      <c r="BD302" s="29"/>
    </row>
    <row r="303" spans="1:56" s="27" customFormat="1" x14ac:dyDescent="0.25">
      <c r="A303" s="30"/>
      <c r="F303" s="32"/>
      <c r="G303" s="32"/>
      <c r="H303" s="32"/>
      <c r="I303" s="35"/>
      <c r="J303" s="35"/>
      <c r="K303" s="35"/>
      <c r="L303" s="28"/>
      <c r="AF303" s="36"/>
      <c r="AG303" s="36"/>
      <c r="AH303" s="32"/>
      <c r="AJ303" s="33"/>
      <c r="AK303" s="36"/>
      <c r="AL303" s="36"/>
      <c r="AN303" s="36"/>
      <c r="AO303" s="36"/>
      <c r="AQ303" s="36"/>
      <c r="AR303" s="36"/>
      <c r="AT303" s="36"/>
      <c r="AU303" s="36"/>
      <c r="AY303" s="79"/>
      <c r="BB303" s="38"/>
      <c r="BC303" s="28"/>
      <c r="BD303" s="29"/>
    </row>
    <row r="304" spans="1:56" s="27" customFormat="1" x14ac:dyDescent="0.25">
      <c r="A304" s="30"/>
      <c r="F304" s="32"/>
      <c r="G304" s="32"/>
      <c r="H304" s="32"/>
      <c r="I304" s="35"/>
      <c r="J304" s="35"/>
      <c r="K304" s="35"/>
      <c r="L304" s="28"/>
      <c r="AF304" s="36"/>
      <c r="AG304" s="36"/>
      <c r="AH304" s="32"/>
      <c r="AJ304" s="33"/>
      <c r="AK304" s="36"/>
      <c r="AL304" s="36"/>
      <c r="AN304" s="36"/>
      <c r="AO304" s="36"/>
      <c r="AQ304" s="36"/>
      <c r="AR304" s="36"/>
      <c r="AT304" s="36"/>
      <c r="AU304" s="36"/>
      <c r="AY304" s="79"/>
      <c r="BB304" s="38"/>
      <c r="BC304" s="28"/>
      <c r="BD304" s="29"/>
    </row>
    <row r="305" spans="1:56" s="27" customFormat="1" x14ac:dyDescent="0.25">
      <c r="A305" s="30"/>
      <c r="F305" s="32"/>
      <c r="G305" s="32"/>
      <c r="H305" s="32"/>
      <c r="I305" s="35"/>
      <c r="J305" s="35"/>
      <c r="K305" s="35"/>
      <c r="L305" s="28"/>
      <c r="AF305" s="36"/>
      <c r="AG305" s="36"/>
      <c r="AH305" s="32"/>
      <c r="AJ305" s="33"/>
      <c r="AK305" s="36"/>
      <c r="AL305" s="36"/>
      <c r="AN305" s="36"/>
      <c r="AO305" s="36"/>
      <c r="AQ305" s="36"/>
      <c r="AR305" s="36"/>
      <c r="AT305" s="36"/>
      <c r="AU305" s="36"/>
      <c r="AY305" s="79"/>
      <c r="BB305" s="38"/>
      <c r="BC305" s="28"/>
      <c r="BD305" s="29"/>
    </row>
    <row r="306" spans="1:56" s="27" customFormat="1" x14ac:dyDescent="0.25">
      <c r="A306" s="30"/>
      <c r="F306" s="32"/>
      <c r="G306" s="32"/>
      <c r="H306" s="32"/>
      <c r="I306" s="35"/>
      <c r="J306" s="35"/>
      <c r="K306" s="35"/>
      <c r="L306" s="28"/>
      <c r="AF306" s="36"/>
      <c r="AG306" s="36"/>
      <c r="AH306" s="32"/>
      <c r="AJ306" s="33"/>
      <c r="AK306" s="36"/>
      <c r="AL306" s="36"/>
      <c r="AN306" s="36"/>
      <c r="AO306" s="36"/>
      <c r="AQ306" s="36"/>
      <c r="AR306" s="36"/>
      <c r="AT306" s="36"/>
      <c r="AU306" s="36"/>
      <c r="AY306" s="79"/>
      <c r="BB306" s="38"/>
      <c r="BC306" s="28"/>
      <c r="BD306" s="29"/>
    </row>
    <row r="307" spans="1:56" s="27" customFormat="1" x14ac:dyDescent="0.25">
      <c r="A307" s="30"/>
      <c r="F307" s="32"/>
      <c r="G307" s="32"/>
      <c r="H307" s="32"/>
      <c r="I307" s="35"/>
      <c r="J307" s="35"/>
      <c r="K307" s="35"/>
      <c r="L307" s="28"/>
      <c r="AF307" s="36"/>
      <c r="AG307" s="36"/>
      <c r="AH307" s="32"/>
      <c r="AJ307" s="33"/>
      <c r="AK307" s="36"/>
      <c r="AL307" s="36"/>
      <c r="AN307" s="36"/>
      <c r="AO307" s="36"/>
      <c r="AQ307" s="36"/>
      <c r="AR307" s="36"/>
      <c r="AT307" s="36"/>
      <c r="AU307" s="36"/>
      <c r="AY307" s="79"/>
      <c r="BB307" s="38"/>
      <c r="BC307" s="28"/>
      <c r="BD307" s="29"/>
    </row>
    <row r="308" spans="1:56" s="27" customFormat="1" x14ac:dyDescent="0.25">
      <c r="A308" s="30"/>
      <c r="F308" s="32"/>
      <c r="G308" s="32"/>
      <c r="H308" s="32"/>
      <c r="I308" s="35"/>
      <c r="J308" s="35"/>
      <c r="K308" s="35"/>
      <c r="L308" s="28"/>
      <c r="AF308" s="36"/>
      <c r="AG308" s="36"/>
      <c r="AH308" s="32"/>
      <c r="AJ308" s="33"/>
      <c r="AK308" s="36"/>
      <c r="AL308" s="36"/>
      <c r="AN308" s="36"/>
      <c r="AO308" s="36"/>
      <c r="AQ308" s="36"/>
      <c r="AR308" s="36"/>
      <c r="AT308" s="36"/>
      <c r="AU308" s="36"/>
      <c r="AY308" s="79"/>
      <c r="BB308" s="38"/>
      <c r="BC308" s="28"/>
      <c r="BD308" s="29"/>
    </row>
    <row r="309" spans="1:56" s="27" customFormat="1" x14ac:dyDescent="0.25">
      <c r="A309" s="30"/>
      <c r="F309" s="32"/>
      <c r="G309" s="32"/>
      <c r="H309" s="32"/>
      <c r="I309" s="35"/>
      <c r="J309" s="35"/>
      <c r="K309" s="35"/>
      <c r="L309" s="28"/>
      <c r="AF309" s="36"/>
      <c r="AG309" s="36"/>
      <c r="AH309" s="32"/>
      <c r="AJ309" s="33"/>
      <c r="AK309" s="36"/>
      <c r="AL309" s="36"/>
      <c r="AN309" s="36"/>
      <c r="AO309" s="36"/>
      <c r="AQ309" s="36"/>
      <c r="AR309" s="36"/>
      <c r="AT309" s="36"/>
      <c r="AU309" s="36"/>
      <c r="AY309" s="79"/>
      <c r="BB309" s="38"/>
      <c r="BC309" s="28"/>
      <c r="BD309" s="29"/>
    </row>
    <row r="310" spans="1:56" s="27" customFormat="1" x14ac:dyDescent="0.25">
      <c r="A310" s="30"/>
      <c r="F310" s="32"/>
      <c r="G310" s="32"/>
      <c r="H310" s="32"/>
      <c r="I310" s="35"/>
      <c r="J310" s="35"/>
      <c r="K310" s="35"/>
      <c r="L310" s="28"/>
      <c r="AF310" s="36"/>
      <c r="AG310" s="36"/>
      <c r="AH310" s="32"/>
      <c r="AJ310" s="33"/>
      <c r="AK310" s="36"/>
      <c r="AL310" s="36"/>
      <c r="AN310" s="36"/>
      <c r="AO310" s="36"/>
      <c r="AQ310" s="36"/>
      <c r="AR310" s="36"/>
      <c r="AT310" s="36"/>
      <c r="AU310" s="36"/>
      <c r="AY310" s="79"/>
      <c r="BB310" s="38"/>
      <c r="BC310" s="28"/>
      <c r="BD310" s="29"/>
    </row>
    <row r="311" spans="1:56" s="27" customFormat="1" x14ac:dyDescent="0.25">
      <c r="A311" s="30"/>
      <c r="F311" s="32"/>
      <c r="G311" s="32"/>
      <c r="H311" s="32"/>
      <c r="I311" s="35"/>
      <c r="J311" s="35"/>
      <c r="K311" s="35"/>
      <c r="L311" s="28"/>
      <c r="AF311" s="36"/>
      <c r="AG311" s="36"/>
      <c r="AH311" s="32"/>
      <c r="AJ311" s="33"/>
      <c r="AK311" s="36"/>
      <c r="AL311" s="36"/>
      <c r="AN311" s="36"/>
      <c r="AO311" s="36"/>
      <c r="AQ311" s="36"/>
      <c r="AR311" s="36"/>
      <c r="AT311" s="36"/>
      <c r="AU311" s="36"/>
      <c r="AY311" s="79"/>
      <c r="BB311" s="38"/>
      <c r="BC311" s="28"/>
      <c r="BD311" s="29"/>
    </row>
    <row r="312" spans="1:56" s="27" customFormat="1" x14ac:dyDescent="0.25">
      <c r="A312" s="30"/>
      <c r="F312" s="32"/>
      <c r="G312" s="32"/>
      <c r="H312" s="32"/>
      <c r="I312" s="35"/>
      <c r="J312" s="35"/>
      <c r="K312" s="35"/>
      <c r="L312" s="28"/>
      <c r="AF312" s="36"/>
      <c r="AG312" s="36"/>
      <c r="AH312" s="32"/>
      <c r="AJ312" s="33"/>
      <c r="AK312" s="36"/>
      <c r="AL312" s="36"/>
      <c r="AN312" s="36"/>
      <c r="AO312" s="36"/>
      <c r="AQ312" s="36"/>
      <c r="AR312" s="36"/>
      <c r="AT312" s="36"/>
      <c r="AU312" s="36"/>
      <c r="AY312" s="79"/>
      <c r="BB312" s="38"/>
      <c r="BC312" s="28"/>
      <c r="BD312" s="29"/>
    </row>
    <row r="313" spans="1:56" s="27" customFormat="1" x14ac:dyDescent="0.25">
      <c r="A313" s="30"/>
      <c r="F313" s="32"/>
      <c r="G313" s="32"/>
      <c r="H313" s="32"/>
      <c r="I313" s="35"/>
      <c r="J313" s="35"/>
      <c r="K313" s="35"/>
      <c r="L313" s="28"/>
      <c r="AF313" s="36"/>
      <c r="AG313" s="36"/>
      <c r="AH313" s="32"/>
      <c r="AJ313" s="33"/>
      <c r="AK313" s="36"/>
      <c r="AL313" s="36"/>
      <c r="AN313" s="36"/>
      <c r="AO313" s="36"/>
      <c r="AQ313" s="36"/>
      <c r="AR313" s="36"/>
      <c r="AT313" s="36"/>
      <c r="AU313" s="36"/>
      <c r="AY313" s="79"/>
      <c r="BB313" s="38"/>
      <c r="BC313" s="28"/>
      <c r="BD313" s="29"/>
    </row>
    <row r="314" spans="1:56" s="27" customFormat="1" x14ac:dyDescent="0.25">
      <c r="A314" s="30"/>
      <c r="F314" s="32"/>
      <c r="G314" s="32"/>
      <c r="H314" s="32"/>
      <c r="I314" s="35"/>
      <c r="J314" s="35"/>
      <c r="K314" s="35"/>
      <c r="L314" s="28"/>
      <c r="AF314" s="36"/>
      <c r="AG314" s="36"/>
      <c r="AH314" s="32"/>
      <c r="AJ314" s="33"/>
      <c r="AK314" s="36"/>
      <c r="AL314" s="36"/>
      <c r="AN314" s="36"/>
      <c r="AO314" s="36"/>
      <c r="AQ314" s="36"/>
      <c r="AR314" s="36"/>
      <c r="AT314" s="36"/>
      <c r="AU314" s="36"/>
      <c r="AY314" s="79"/>
      <c r="BB314" s="38"/>
      <c r="BC314" s="28"/>
      <c r="BD314" s="29"/>
    </row>
    <row r="315" spans="1:56" s="27" customFormat="1" x14ac:dyDescent="0.25">
      <c r="A315" s="30"/>
      <c r="F315" s="32"/>
      <c r="G315" s="32"/>
      <c r="H315" s="32"/>
      <c r="I315" s="35"/>
      <c r="J315" s="35"/>
      <c r="K315" s="35"/>
      <c r="L315" s="28"/>
      <c r="AF315" s="36"/>
      <c r="AG315" s="36"/>
      <c r="AH315" s="32"/>
      <c r="AJ315" s="33"/>
      <c r="AK315" s="36"/>
      <c r="AL315" s="36"/>
      <c r="AN315" s="36"/>
      <c r="AO315" s="36"/>
      <c r="AQ315" s="36"/>
      <c r="AR315" s="36"/>
      <c r="AT315" s="36"/>
      <c r="AU315" s="36"/>
      <c r="AY315" s="79"/>
      <c r="BB315" s="38"/>
      <c r="BC315" s="28"/>
      <c r="BD315" s="29"/>
    </row>
    <row r="316" spans="1:56" s="27" customFormat="1" x14ac:dyDescent="0.25">
      <c r="A316" s="30"/>
      <c r="F316" s="32"/>
      <c r="G316" s="32"/>
      <c r="H316" s="32"/>
      <c r="I316" s="35"/>
      <c r="J316" s="35"/>
      <c r="K316" s="35"/>
      <c r="L316" s="28"/>
      <c r="AF316" s="36"/>
      <c r="AG316" s="36"/>
      <c r="AH316" s="32"/>
      <c r="AJ316" s="33"/>
      <c r="AK316" s="36"/>
      <c r="AL316" s="36"/>
      <c r="AN316" s="36"/>
      <c r="AO316" s="36"/>
      <c r="AQ316" s="36"/>
      <c r="AR316" s="36"/>
      <c r="AT316" s="36"/>
      <c r="AU316" s="36"/>
      <c r="AY316" s="79"/>
      <c r="BB316" s="38"/>
      <c r="BC316" s="28"/>
      <c r="BD316" s="29"/>
    </row>
    <row r="317" spans="1:56" s="27" customFormat="1" x14ac:dyDescent="0.25">
      <c r="A317" s="30"/>
      <c r="F317" s="32"/>
      <c r="G317" s="32"/>
      <c r="H317" s="32"/>
      <c r="I317" s="35"/>
      <c r="J317" s="35"/>
      <c r="K317" s="35"/>
      <c r="L317" s="28"/>
      <c r="AF317" s="36"/>
      <c r="AG317" s="36"/>
      <c r="AH317" s="32"/>
      <c r="AJ317" s="33"/>
      <c r="AK317" s="36"/>
      <c r="AL317" s="36"/>
      <c r="AN317" s="36"/>
      <c r="AO317" s="36"/>
      <c r="AQ317" s="36"/>
      <c r="AR317" s="36"/>
      <c r="AT317" s="36"/>
      <c r="AU317" s="36"/>
      <c r="AY317" s="79"/>
      <c r="BB317" s="38"/>
      <c r="BC317" s="28"/>
      <c r="BD317" s="29"/>
    </row>
    <row r="318" spans="1:56" s="27" customFormat="1" x14ac:dyDescent="0.25">
      <c r="A318" s="30"/>
      <c r="F318" s="32"/>
      <c r="G318" s="32"/>
      <c r="H318" s="32"/>
      <c r="I318" s="35"/>
      <c r="J318" s="35"/>
      <c r="K318" s="35"/>
      <c r="L318" s="28"/>
      <c r="AF318" s="36"/>
      <c r="AG318" s="36"/>
      <c r="AH318" s="32"/>
      <c r="AJ318" s="33"/>
      <c r="AK318" s="36"/>
      <c r="AL318" s="36"/>
      <c r="AN318" s="36"/>
      <c r="AO318" s="36"/>
      <c r="AQ318" s="36"/>
      <c r="AR318" s="36"/>
      <c r="AT318" s="36"/>
      <c r="AU318" s="36"/>
      <c r="AY318" s="79"/>
      <c r="BB318" s="38"/>
      <c r="BC318" s="28"/>
      <c r="BD318" s="29"/>
    </row>
    <row r="319" spans="1:56" s="27" customFormat="1" x14ac:dyDescent="0.25">
      <c r="A319" s="30"/>
      <c r="F319" s="32"/>
      <c r="G319" s="32"/>
      <c r="H319" s="32"/>
      <c r="I319" s="35"/>
      <c r="J319" s="35"/>
      <c r="K319" s="35"/>
      <c r="L319" s="28"/>
      <c r="AF319" s="36"/>
      <c r="AG319" s="36"/>
      <c r="AH319" s="32"/>
      <c r="AJ319" s="33"/>
      <c r="AK319" s="36"/>
      <c r="AL319" s="36"/>
      <c r="AN319" s="36"/>
      <c r="AO319" s="36"/>
      <c r="AQ319" s="36"/>
      <c r="AR319" s="36"/>
      <c r="AT319" s="36"/>
      <c r="AU319" s="36"/>
      <c r="AY319" s="79"/>
      <c r="BB319" s="38"/>
      <c r="BC319" s="28"/>
      <c r="BD319" s="29"/>
    </row>
    <row r="320" spans="1:56" s="27" customFormat="1" x14ac:dyDescent="0.25">
      <c r="A320" s="30"/>
      <c r="F320" s="32"/>
      <c r="G320" s="32"/>
      <c r="H320" s="32"/>
      <c r="I320" s="35"/>
      <c r="J320" s="35"/>
      <c r="K320" s="35"/>
      <c r="L320" s="28"/>
      <c r="AF320" s="36"/>
      <c r="AG320" s="36"/>
      <c r="AH320" s="32"/>
      <c r="AJ320" s="33"/>
      <c r="AK320" s="36"/>
      <c r="AL320" s="36"/>
      <c r="AN320" s="36"/>
      <c r="AO320" s="36"/>
      <c r="AQ320" s="36"/>
      <c r="AR320" s="36"/>
      <c r="AT320" s="36"/>
      <c r="AU320" s="36"/>
      <c r="AY320" s="79"/>
      <c r="BB320" s="38"/>
      <c r="BC320" s="28"/>
      <c r="BD320" s="29"/>
    </row>
    <row r="321" spans="1:56" s="27" customFormat="1" x14ac:dyDescent="0.25">
      <c r="A321" s="30"/>
      <c r="F321" s="32"/>
      <c r="G321" s="32"/>
      <c r="H321" s="32"/>
      <c r="I321" s="35"/>
      <c r="J321" s="35"/>
      <c r="K321" s="35"/>
      <c r="L321" s="28"/>
      <c r="AF321" s="36"/>
      <c r="AG321" s="36"/>
      <c r="AH321" s="32"/>
      <c r="AJ321" s="33"/>
      <c r="AK321" s="36"/>
      <c r="AL321" s="36"/>
      <c r="AN321" s="36"/>
      <c r="AO321" s="36"/>
      <c r="AQ321" s="36"/>
      <c r="AR321" s="36"/>
      <c r="AT321" s="36"/>
      <c r="AU321" s="36"/>
      <c r="AY321" s="79"/>
      <c r="BB321" s="38"/>
      <c r="BC321" s="28"/>
      <c r="BD321" s="29"/>
    </row>
    <row r="322" spans="1:56" s="27" customFormat="1" x14ac:dyDescent="0.25">
      <c r="A322" s="30"/>
      <c r="F322" s="32"/>
      <c r="G322" s="32"/>
      <c r="H322" s="32"/>
      <c r="I322" s="35"/>
      <c r="J322" s="35"/>
      <c r="K322" s="35"/>
      <c r="L322" s="28"/>
      <c r="AF322" s="36"/>
      <c r="AG322" s="36"/>
      <c r="AH322" s="32"/>
      <c r="AJ322" s="33"/>
      <c r="AK322" s="36"/>
      <c r="AL322" s="36"/>
      <c r="AN322" s="36"/>
      <c r="AO322" s="36"/>
      <c r="AQ322" s="36"/>
      <c r="AR322" s="36"/>
      <c r="AT322" s="36"/>
      <c r="AU322" s="36"/>
      <c r="AY322" s="79"/>
      <c r="BB322" s="38"/>
      <c r="BC322" s="28"/>
      <c r="BD322" s="29"/>
    </row>
    <row r="323" spans="1:56" s="27" customFormat="1" x14ac:dyDescent="0.25">
      <c r="A323" s="30"/>
      <c r="F323" s="32"/>
      <c r="G323" s="32"/>
      <c r="H323" s="32"/>
      <c r="I323" s="35"/>
      <c r="J323" s="35"/>
      <c r="K323" s="35"/>
      <c r="L323" s="28"/>
      <c r="AF323" s="36"/>
      <c r="AG323" s="36"/>
      <c r="AH323" s="32"/>
      <c r="AJ323" s="33"/>
      <c r="AK323" s="36"/>
      <c r="AL323" s="36"/>
      <c r="AN323" s="36"/>
      <c r="AO323" s="36"/>
      <c r="AQ323" s="36"/>
      <c r="AR323" s="36"/>
      <c r="AT323" s="36"/>
      <c r="AU323" s="36"/>
      <c r="AY323" s="79"/>
      <c r="BB323" s="38"/>
      <c r="BC323" s="28"/>
      <c r="BD323" s="29"/>
    </row>
    <row r="324" spans="1:56" s="27" customFormat="1" x14ac:dyDescent="0.25">
      <c r="A324" s="30"/>
      <c r="F324" s="32"/>
      <c r="G324" s="32"/>
      <c r="H324" s="32"/>
      <c r="I324" s="35"/>
      <c r="J324" s="35"/>
      <c r="K324" s="35"/>
      <c r="L324" s="28"/>
      <c r="AF324" s="36"/>
      <c r="AG324" s="36"/>
      <c r="AH324" s="32"/>
      <c r="AJ324" s="33"/>
      <c r="AK324" s="36"/>
      <c r="AL324" s="36"/>
      <c r="AN324" s="36"/>
      <c r="AO324" s="36"/>
      <c r="AQ324" s="36"/>
      <c r="AR324" s="36"/>
      <c r="AT324" s="36"/>
      <c r="AU324" s="36"/>
      <c r="AY324" s="79"/>
      <c r="BB324" s="38"/>
      <c r="BC324" s="28"/>
      <c r="BD324" s="29"/>
    </row>
    <row r="325" spans="1:56" s="27" customFormat="1" x14ac:dyDescent="0.25">
      <c r="A325" s="30"/>
      <c r="F325" s="32"/>
      <c r="G325" s="32"/>
      <c r="H325" s="32"/>
      <c r="I325" s="35"/>
      <c r="J325" s="35"/>
      <c r="K325" s="35"/>
      <c r="L325" s="28"/>
      <c r="AF325" s="36"/>
      <c r="AG325" s="36"/>
      <c r="AH325" s="32"/>
      <c r="AJ325" s="33"/>
      <c r="AK325" s="36"/>
      <c r="AL325" s="36"/>
      <c r="AN325" s="36"/>
      <c r="AO325" s="36"/>
      <c r="AQ325" s="36"/>
      <c r="AR325" s="36"/>
      <c r="AT325" s="36"/>
      <c r="AU325" s="36"/>
      <c r="AY325" s="79"/>
      <c r="BB325" s="38"/>
      <c r="BC325" s="28"/>
      <c r="BD325" s="29"/>
    </row>
    <row r="326" spans="1:56" s="27" customFormat="1" x14ac:dyDescent="0.25">
      <c r="A326" s="30"/>
      <c r="F326" s="32"/>
      <c r="G326" s="32"/>
      <c r="H326" s="32"/>
      <c r="I326" s="35"/>
      <c r="J326" s="35"/>
      <c r="K326" s="35"/>
      <c r="L326" s="28"/>
      <c r="AF326" s="36"/>
      <c r="AG326" s="36"/>
      <c r="AH326" s="32"/>
      <c r="AJ326" s="33"/>
      <c r="AK326" s="36"/>
      <c r="AL326" s="36"/>
      <c r="AN326" s="36"/>
      <c r="AO326" s="36"/>
      <c r="AQ326" s="36"/>
      <c r="AR326" s="36"/>
      <c r="AT326" s="36"/>
      <c r="AU326" s="36"/>
      <c r="AY326" s="79"/>
      <c r="BB326" s="38"/>
      <c r="BC326" s="28"/>
      <c r="BD326" s="29"/>
    </row>
    <row r="327" spans="1:56" s="27" customFormat="1" x14ac:dyDescent="0.25">
      <c r="A327" s="30"/>
      <c r="F327" s="32"/>
      <c r="G327" s="32"/>
      <c r="H327" s="32"/>
      <c r="I327" s="35"/>
      <c r="J327" s="35"/>
      <c r="K327" s="35"/>
      <c r="L327" s="28"/>
      <c r="AF327" s="36"/>
      <c r="AG327" s="36"/>
      <c r="AH327" s="32"/>
      <c r="AJ327" s="33"/>
      <c r="AK327" s="36"/>
      <c r="AL327" s="36"/>
      <c r="AN327" s="36"/>
      <c r="AO327" s="36"/>
      <c r="AQ327" s="36"/>
      <c r="AR327" s="36"/>
      <c r="AT327" s="36"/>
      <c r="AU327" s="36"/>
      <c r="AY327" s="79"/>
      <c r="BB327" s="38"/>
      <c r="BC327" s="28"/>
      <c r="BD327" s="29"/>
    </row>
    <row r="328" spans="1:56" s="27" customFormat="1" x14ac:dyDescent="0.25">
      <c r="A328" s="30"/>
      <c r="F328" s="32"/>
      <c r="G328" s="32"/>
      <c r="H328" s="32"/>
      <c r="I328" s="35"/>
      <c r="J328" s="35"/>
      <c r="K328" s="35"/>
      <c r="L328" s="28"/>
      <c r="AF328" s="36"/>
      <c r="AG328" s="36"/>
      <c r="AH328" s="32"/>
      <c r="AJ328" s="33"/>
      <c r="AK328" s="36"/>
      <c r="AL328" s="36"/>
      <c r="AN328" s="36"/>
      <c r="AO328" s="36"/>
      <c r="AQ328" s="36"/>
      <c r="AR328" s="36"/>
      <c r="AT328" s="36"/>
      <c r="AU328" s="36"/>
      <c r="AY328" s="79"/>
      <c r="BB328" s="38"/>
      <c r="BC328" s="28"/>
      <c r="BD328" s="29"/>
    </row>
    <row r="329" spans="1:56" s="27" customFormat="1" x14ac:dyDescent="0.25">
      <c r="A329" s="30"/>
      <c r="F329" s="32"/>
      <c r="G329" s="32"/>
      <c r="H329" s="32"/>
      <c r="I329" s="35"/>
      <c r="J329" s="35"/>
      <c r="K329" s="35"/>
      <c r="L329" s="28"/>
      <c r="AF329" s="36"/>
      <c r="AG329" s="36"/>
      <c r="AH329" s="32"/>
      <c r="AJ329" s="33"/>
      <c r="AK329" s="36"/>
      <c r="AL329" s="36"/>
      <c r="AN329" s="36"/>
      <c r="AO329" s="36"/>
      <c r="AQ329" s="36"/>
      <c r="AR329" s="36"/>
      <c r="AT329" s="36"/>
      <c r="AU329" s="36"/>
      <c r="AY329" s="79"/>
      <c r="BB329" s="38"/>
      <c r="BC329" s="28"/>
      <c r="BD329" s="29"/>
    </row>
    <row r="330" spans="1:56" s="27" customFormat="1" x14ac:dyDescent="0.25">
      <c r="A330" s="30"/>
      <c r="F330" s="32"/>
      <c r="G330" s="32"/>
      <c r="H330" s="32"/>
      <c r="I330" s="35"/>
      <c r="J330" s="35"/>
      <c r="K330" s="35"/>
      <c r="L330" s="28"/>
      <c r="AF330" s="36"/>
      <c r="AG330" s="36"/>
      <c r="AH330" s="32"/>
      <c r="AJ330" s="33"/>
      <c r="AK330" s="36"/>
      <c r="AL330" s="36"/>
      <c r="AN330" s="36"/>
      <c r="AO330" s="36"/>
      <c r="AQ330" s="36"/>
      <c r="AR330" s="36"/>
      <c r="AT330" s="36"/>
      <c r="AU330" s="36"/>
      <c r="AY330" s="79"/>
      <c r="BB330" s="38"/>
      <c r="BC330" s="28"/>
      <c r="BD330" s="29"/>
    </row>
    <row r="331" spans="1:56" s="27" customFormat="1" x14ac:dyDescent="0.25">
      <c r="A331" s="30"/>
      <c r="F331" s="32"/>
      <c r="G331" s="32"/>
      <c r="H331" s="32"/>
      <c r="I331" s="35"/>
      <c r="J331" s="35"/>
      <c r="K331" s="35"/>
      <c r="L331" s="28"/>
      <c r="AF331" s="36"/>
      <c r="AG331" s="36"/>
      <c r="AH331" s="32"/>
      <c r="AJ331" s="33"/>
      <c r="AK331" s="36"/>
      <c r="AL331" s="36"/>
      <c r="AN331" s="36"/>
      <c r="AO331" s="36"/>
      <c r="AQ331" s="36"/>
      <c r="AR331" s="36"/>
      <c r="AT331" s="36"/>
      <c r="AU331" s="36"/>
      <c r="AY331" s="79"/>
      <c r="BB331" s="38"/>
      <c r="BC331" s="28"/>
      <c r="BD331" s="29"/>
    </row>
    <row r="332" spans="1:56" s="27" customFormat="1" x14ac:dyDescent="0.25">
      <c r="A332" s="30"/>
      <c r="F332" s="32"/>
      <c r="G332" s="32"/>
      <c r="H332" s="32"/>
      <c r="I332" s="35"/>
      <c r="J332" s="35"/>
      <c r="K332" s="35"/>
      <c r="L332" s="28"/>
      <c r="AF332" s="36"/>
      <c r="AG332" s="36"/>
      <c r="AH332" s="32"/>
      <c r="AJ332" s="33"/>
      <c r="AK332" s="36"/>
      <c r="AL332" s="36"/>
      <c r="AN332" s="36"/>
      <c r="AO332" s="36"/>
      <c r="AQ332" s="36"/>
      <c r="AR332" s="36"/>
      <c r="AT332" s="36"/>
      <c r="AU332" s="36"/>
      <c r="AY332" s="79"/>
      <c r="BB332" s="38"/>
      <c r="BC332" s="28"/>
      <c r="BD332" s="29"/>
    </row>
    <row r="333" spans="1:56" s="27" customFormat="1" x14ac:dyDescent="0.25">
      <c r="A333" s="30"/>
      <c r="F333" s="32"/>
      <c r="G333" s="32"/>
      <c r="H333" s="32"/>
      <c r="I333" s="35"/>
      <c r="J333" s="35"/>
      <c r="K333" s="35"/>
      <c r="L333" s="28"/>
      <c r="AF333" s="36"/>
      <c r="AG333" s="36"/>
      <c r="AH333" s="32"/>
      <c r="AJ333" s="33"/>
      <c r="AK333" s="36"/>
      <c r="AL333" s="36"/>
      <c r="AN333" s="36"/>
      <c r="AO333" s="36"/>
      <c r="AQ333" s="36"/>
      <c r="AR333" s="36"/>
      <c r="AT333" s="36"/>
      <c r="AU333" s="36"/>
      <c r="AY333" s="79"/>
      <c r="BB333" s="38"/>
      <c r="BC333" s="28"/>
      <c r="BD333" s="29"/>
    </row>
    <row r="334" spans="1:56" s="27" customFormat="1" x14ac:dyDescent="0.25">
      <c r="A334" s="30"/>
      <c r="F334" s="32"/>
      <c r="G334" s="32"/>
      <c r="H334" s="32"/>
      <c r="I334" s="35"/>
      <c r="J334" s="35"/>
      <c r="K334" s="35"/>
      <c r="L334" s="28"/>
      <c r="AF334" s="36"/>
      <c r="AG334" s="36"/>
      <c r="AH334" s="32"/>
      <c r="AJ334" s="33"/>
      <c r="AK334" s="36"/>
      <c r="AL334" s="36"/>
      <c r="AN334" s="36"/>
      <c r="AO334" s="36"/>
      <c r="AQ334" s="36"/>
      <c r="AR334" s="36"/>
      <c r="AT334" s="36"/>
      <c r="AU334" s="36"/>
      <c r="AY334" s="79"/>
      <c r="BB334" s="38"/>
      <c r="BC334" s="28"/>
      <c r="BD334" s="29"/>
    </row>
    <row r="335" spans="1:56" s="27" customFormat="1" x14ac:dyDescent="0.25">
      <c r="A335" s="30"/>
      <c r="F335" s="32"/>
      <c r="G335" s="32"/>
      <c r="H335" s="32"/>
      <c r="I335" s="35"/>
      <c r="J335" s="35"/>
      <c r="K335" s="35"/>
      <c r="L335" s="28"/>
      <c r="AF335" s="36"/>
      <c r="AG335" s="36"/>
      <c r="AH335" s="32"/>
      <c r="AJ335" s="33"/>
      <c r="AK335" s="36"/>
      <c r="AL335" s="36"/>
      <c r="AN335" s="36"/>
      <c r="AO335" s="36"/>
      <c r="AQ335" s="36"/>
      <c r="AR335" s="36"/>
      <c r="AT335" s="36"/>
      <c r="AU335" s="36"/>
      <c r="AY335" s="79"/>
      <c r="BB335" s="38"/>
      <c r="BC335" s="28"/>
      <c r="BD335" s="29"/>
    </row>
    <row r="336" spans="1:56" s="27" customFormat="1" x14ac:dyDescent="0.25">
      <c r="A336" s="30"/>
      <c r="F336" s="32"/>
      <c r="G336" s="32"/>
      <c r="H336" s="32"/>
      <c r="I336" s="35"/>
      <c r="J336" s="35"/>
      <c r="K336" s="35"/>
      <c r="L336" s="28"/>
      <c r="AF336" s="36"/>
      <c r="AG336" s="36"/>
      <c r="AH336" s="32"/>
      <c r="AJ336" s="33"/>
      <c r="AK336" s="36"/>
      <c r="AL336" s="36"/>
      <c r="AN336" s="36"/>
      <c r="AO336" s="36"/>
      <c r="AQ336" s="36"/>
      <c r="AR336" s="36"/>
      <c r="AT336" s="36"/>
      <c r="AU336" s="36"/>
      <c r="AY336" s="79"/>
      <c r="BB336" s="38"/>
      <c r="BC336" s="28"/>
      <c r="BD336" s="29"/>
    </row>
    <row r="337" spans="1:56" s="27" customFormat="1" x14ac:dyDescent="0.25">
      <c r="A337" s="30"/>
      <c r="F337" s="32"/>
      <c r="G337" s="32"/>
      <c r="H337" s="32"/>
      <c r="I337" s="35"/>
      <c r="J337" s="35"/>
      <c r="K337" s="35"/>
      <c r="L337" s="28"/>
      <c r="AF337" s="36"/>
      <c r="AG337" s="36"/>
      <c r="AH337" s="32"/>
      <c r="AJ337" s="33"/>
      <c r="AK337" s="36"/>
      <c r="AL337" s="36"/>
      <c r="AN337" s="36"/>
      <c r="AO337" s="36"/>
      <c r="AQ337" s="36"/>
      <c r="AR337" s="36"/>
      <c r="AT337" s="36"/>
      <c r="AU337" s="36"/>
      <c r="AY337" s="79"/>
      <c r="BB337" s="38"/>
      <c r="BC337" s="28"/>
      <c r="BD337" s="29"/>
    </row>
    <row r="338" spans="1:56" s="27" customFormat="1" x14ac:dyDescent="0.25">
      <c r="A338" s="30"/>
      <c r="F338" s="32"/>
      <c r="G338" s="32"/>
      <c r="H338" s="32"/>
      <c r="I338" s="35"/>
      <c r="J338" s="35"/>
      <c r="K338" s="35"/>
      <c r="L338" s="28"/>
      <c r="AF338" s="36"/>
      <c r="AG338" s="36"/>
      <c r="AH338" s="32"/>
      <c r="AJ338" s="33"/>
      <c r="AK338" s="36"/>
      <c r="AL338" s="36"/>
      <c r="AN338" s="36"/>
      <c r="AO338" s="36"/>
      <c r="AQ338" s="36"/>
      <c r="AR338" s="36"/>
      <c r="AT338" s="36"/>
      <c r="AU338" s="36"/>
      <c r="AY338" s="79"/>
      <c r="BB338" s="38"/>
      <c r="BC338" s="28"/>
      <c r="BD338" s="29"/>
    </row>
    <row r="339" spans="1:56" s="27" customFormat="1" x14ac:dyDescent="0.25">
      <c r="A339" s="30"/>
      <c r="F339" s="32"/>
      <c r="G339" s="32"/>
      <c r="H339" s="32"/>
      <c r="I339" s="35"/>
      <c r="J339" s="35"/>
      <c r="K339" s="35"/>
      <c r="L339" s="28"/>
      <c r="AF339" s="36"/>
      <c r="AG339" s="36"/>
      <c r="AH339" s="32"/>
      <c r="AJ339" s="33"/>
      <c r="AK339" s="36"/>
      <c r="AL339" s="36"/>
      <c r="AN339" s="36"/>
      <c r="AO339" s="36"/>
      <c r="AQ339" s="36"/>
      <c r="AR339" s="36"/>
      <c r="AT339" s="36"/>
      <c r="AU339" s="36"/>
      <c r="AY339" s="79"/>
      <c r="BB339" s="38"/>
      <c r="BC339" s="28"/>
      <c r="BD339" s="29"/>
    </row>
    <row r="340" spans="1:56" s="27" customFormat="1" x14ac:dyDescent="0.25">
      <c r="A340" s="30"/>
      <c r="F340" s="32"/>
      <c r="G340" s="32"/>
      <c r="H340" s="32"/>
      <c r="I340" s="35"/>
      <c r="J340" s="35"/>
      <c r="K340" s="35"/>
      <c r="L340" s="28"/>
      <c r="AF340" s="36"/>
      <c r="AG340" s="36"/>
      <c r="AH340" s="32"/>
      <c r="AJ340" s="33"/>
      <c r="AK340" s="36"/>
      <c r="AL340" s="36"/>
      <c r="AN340" s="36"/>
      <c r="AO340" s="36"/>
      <c r="AQ340" s="36"/>
      <c r="AR340" s="36"/>
      <c r="AT340" s="36"/>
      <c r="AU340" s="36"/>
      <c r="AY340" s="79"/>
      <c r="BB340" s="38"/>
      <c r="BC340" s="28"/>
      <c r="BD340" s="29"/>
    </row>
    <row r="341" spans="1:56" s="27" customFormat="1" x14ac:dyDescent="0.25">
      <c r="A341" s="30"/>
      <c r="F341" s="32"/>
      <c r="G341" s="32"/>
      <c r="H341" s="32"/>
      <c r="I341" s="35"/>
      <c r="J341" s="35"/>
      <c r="K341" s="35"/>
      <c r="L341" s="28"/>
      <c r="AF341" s="36"/>
      <c r="AG341" s="36"/>
      <c r="AH341" s="32"/>
      <c r="AJ341" s="33"/>
      <c r="AK341" s="36"/>
      <c r="AL341" s="36"/>
      <c r="AN341" s="36"/>
      <c r="AO341" s="36"/>
      <c r="AQ341" s="36"/>
      <c r="AR341" s="36"/>
      <c r="AT341" s="36"/>
      <c r="AU341" s="36"/>
      <c r="AY341" s="79"/>
      <c r="BB341" s="38"/>
      <c r="BC341" s="28"/>
      <c r="BD341" s="29"/>
    </row>
    <row r="342" spans="1:56" s="27" customFormat="1" x14ac:dyDescent="0.25">
      <c r="A342" s="30"/>
      <c r="F342" s="32"/>
      <c r="G342" s="32"/>
      <c r="H342" s="32"/>
      <c r="I342" s="35"/>
      <c r="J342" s="35"/>
      <c r="K342" s="35"/>
      <c r="L342" s="28"/>
      <c r="AF342" s="36"/>
      <c r="AG342" s="36"/>
      <c r="AH342" s="32"/>
      <c r="AJ342" s="33"/>
      <c r="AK342" s="36"/>
      <c r="AL342" s="36"/>
      <c r="AN342" s="36"/>
      <c r="AO342" s="36"/>
      <c r="AQ342" s="36"/>
      <c r="AR342" s="36"/>
      <c r="AT342" s="36"/>
      <c r="AU342" s="36"/>
      <c r="AY342" s="79"/>
      <c r="BB342" s="38"/>
      <c r="BC342" s="28"/>
      <c r="BD342" s="29"/>
    </row>
    <row r="343" spans="1:56" s="27" customFormat="1" x14ac:dyDescent="0.25">
      <c r="A343" s="30"/>
      <c r="F343" s="32"/>
      <c r="G343" s="32"/>
      <c r="H343" s="32"/>
      <c r="I343" s="35"/>
      <c r="J343" s="35"/>
      <c r="K343" s="35"/>
      <c r="L343" s="28"/>
      <c r="AF343" s="36"/>
      <c r="AG343" s="36"/>
      <c r="AH343" s="32"/>
      <c r="AJ343" s="33"/>
      <c r="AK343" s="36"/>
      <c r="AL343" s="36"/>
      <c r="AN343" s="36"/>
      <c r="AO343" s="36"/>
      <c r="AQ343" s="36"/>
      <c r="AR343" s="36"/>
      <c r="AT343" s="36"/>
      <c r="AU343" s="36"/>
      <c r="AY343" s="79"/>
      <c r="BB343" s="38"/>
      <c r="BC343" s="28"/>
      <c r="BD343" s="29"/>
    </row>
    <row r="344" spans="1:56" s="27" customFormat="1" x14ac:dyDescent="0.25">
      <c r="A344" s="30"/>
      <c r="F344" s="32"/>
      <c r="G344" s="32"/>
      <c r="H344" s="32"/>
      <c r="I344" s="35"/>
      <c r="J344" s="35"/>
      <c r="K344" s="35"/>
      <c r="L344" s="28"/>
      <c r="AF344" s="36"/>
      <c r="AG344" s="36"/>
      <c r="AH344" s="32"/>
      <c r="AJ344" s="33"/>
      <c r="AK344" s="36"/>
      <c r="AL344" s="36"/>
      <c r="AN344" s="36"/>
      <c r="AO344" s="36"/>
      <c r="AQ344" s="36"/>
      <c r="AR344" s="36"/>
      <c r="AT344" s="36"/>
      <c r="AU344" s="36"/>
      <c r="AY344" s="79"/>
      <c r="BB344" s="38"/>
      <c r="BC344" s="28"/>
      <c r="BD344" s="29"/>
    </row>
    <row r="345" spans="1:56" s="27" customFormat="1" x14ac:dyDescent="0.25">
      <c r="A345" s="30"/>
      <c r="F345" s="32"/>
      <c r="G345" s="32"/>
      <c r="H345" s="32"/>
      <c r="I345" s="35"/>
      <c r="J345" s="35"/>
      <c r="K345" s="35"/>
      <c r="L345" s="28"/>
      <c r="AF345" s="36"/>
      <c r="AG345" s="36"/>
      <c r="AH345" s="32"/>
      <c r="AJ345" s="33"/>
      <c r="AK345" s="36"/>
      <c r="AL345" s="36"/>
      <c r="AN345" s="36"/>
      <c r="AO345" s="36"/>
      <c r="AQ345" s="36"/>
      <c r="AR345" s="36"/>
      <c r="AT345" s="36"/>
      <c r="AU345" s="36"/>
      <c r="AY345" s="79"/>
      <c r="BB345" s="38"/>
      <c r="BC345" s="28"/>
      <c r="BD345" s="29"/>
    </row>
    <row r="346" spans="1:56" s="27" customFormat="1" x14ac:dyDescent="0.25">
      <c r="A346" s="30"/>
      <c r="F346" s="32"/>
      <c r="G346" s="32"/>
      <c r="H346" s="32"/>
      <c r="I346" s="35"/>
      <c r="J346" s="35"/>
      <c r="K346" s="35"/>
      <c r="L346" s="28"/>
      <c r="AF346" s="36"/>
      <c r="AG346" s="36"/>
      <c r="AH346" s="32"/>
      <c r="AJ346" s="33"/>
      <c r="AK346" s="36"/>
      <c r="AL346" s="36"/>
      <c r="AN346" s="36"/>
      <c r="AO346" s="36"/>
      <c r="AQ346" s="36"/>
      <c r="AR346" s="36"/>
      <c r="AT346" s="36"/>
      <c r="AU346" s="36"/>
      <c r="AY346" s="79"/>
      <c r="BB346" s="38"/>
      <c r="BC346" s="28"/>
      <c r="BD346" s="29"/>
    </row>
    <row r="347" spans="1:56" s="27" customFormat="1" x14ac:dyDescent="0.25">
      <c r="A347" s="30"/>
      <c r="F347" s="32"/>
      <c r="G347" s="32"/>
      <c r="H347" s="32"/>
      <c r="I347" s="35"/>
      <c r="J347" s="35"/>
      <c r="K347" s="35"/>
      <c r="L347" s="28"/>
      <c r="AF347" s="36"/>
      <c r="AG347" s="36"/>
      <c r="AH347" s="32"/>
      <c r="AJ347" s="33"/>
      <c r="AK347" s="36"/>
      <c r="AL347" s="36"/>
      <c r="AN347" s="36"/>
      <c r="AO347" s="36"/>
      <c r="AQ347" s="36"/>
      <c r="AR347" s="36"/>
      <c r="AT347" s="36"/>
      <c r="AU347" s="36"/>
      <c r="AY347" s="79"/>
      <c r="BB347" s="38"/>
      <c r="BC347" s="28"/>
      <c r="BD347" s="29"/>
    </row>
    <row r="348" spans="1:56" s="27" customFormat="1" x14ac:dyDescent="0.25">
      <c r="A348" s="30"/>
      <c r="F348" s="32"/>
      <c r="G348" s="32"/>
      <c r="H348" s="32"/>
      <c r="I348" s="35"/>
      <c r="J348" s="35"/>
      <c r="K348" s="35"/>
      <c r="L348" s="28"/>
      <c r="AF348" s="36"/>
      <c r="AG348" s="36"/>
      <c r="AH348" s="32"/>
      <c r="AJ348" s="33"/>
      <c r="AK348" s="36"/>
      <c r="AL348" s="36"/>
      <c r="AN348" s="36"/>
      <c r="AO348" s="36"/>
      <c r="AQ348" s="36"/>
      <c r="AR348" s="36"/>
      <c r="AT348" s="36"/>
      <c r="AU348" s="36"/>
      <c r="AY348" s="79"/>
      <c r="BB348" s="38"/>
      <c r="BC348" s="28"/>
      <c r="BD348" s="29"/>
    </row>
    <row r="349" spans="1:56" s="27" customFormat="1" x14ac:dyDescent="0.25">
      <c r="A349" s="30"/>
      <c r="F349" s="32"/>
      <c r="G349" s="32"/>
      <c r="H349" s="32"/>
      <c r="I349" s="35"/>
      <c r="J349" s="35"/>
      <c r="K349" s="35"/>
      <c r="L349" s="28"/>
      <c r="AF349" s="36"/>
      <c r="AG349" s="36"/>
      <c r="AH349" s="32"/>
      <c r="AJ349" s="33"/>
      <c r="AK349" s="36"/>
      <c r="AL349" s="36"/>
      <c r="AN349" s="36"/>
      <c r="AO349" s="36"/>
      <c r="AQ349" s="36"/>
      <c r="AR349" s="36"/>
      <c r="AT349" s="36"/>
      <c r="AU349" s="36"/>
      <c r="AY349" s="79"/>
      <c r="BB349" s="38"/>
      <c r="BC349" s="28"/>
      <c r="BD349" s="29"/>
    </row>
    <row r="350" spans="1:56" s="27" customFormat="1" x14ac:dyDescent="0.25">
      <c r="A350" s="30"/>
      <c r="F350" s="32"/>
      <c r="G350" s="32"/>
      <c r="H350" s="32"/>
      <c r="I350" s="35"/>
      <c r="J350" s="35"/>
      <c r="K350" s="35"/>
      <c r="L350" s="28"/>
      <c r="AF350" s="36"/>
      <c r="AG350" s="36"/>
      <c r="AH350" s="32"/>
      <c r="AJ350" s="33"/>
      <c r="AK350" s="36"/>
      <c r="AL350" s="36"/>
      <c r="AN350" s="36"/>
      <c r="AO350" s="36"/>
      <c r="AQ350" s="36"/>
      <c r="AR350" s="36"/>
      <c r="AT350" s="36"/>
      <c r="AU350" s="36"/>
      <c r="AY350" s="79"/>
      <c r="BB350" s="38"/>
      <c r="BC350" s="28"/>
      <c r="BD350" s="29"/>
    </row>
    <row r="351" spans="1:56" s="27" customFormat="1" x14ac:dyDescent="0.25">
      <c r="A351" s="30"/>
      <c r="F351" s="32"/>
      <c r="G351" s="32"/>
      <c r="H351" s="32"/>
      <c r="I351" s="35"/>
      <c r="J351" s="35"/>
      <c r="K351" s="35"/>
      <c r="L351" s="28"/>
      <c r="AF351" s="36"/>
      <c r="AG351" s="36"/>
      <c r="AH351" s="32"/>
      <c r="AJ351" s="33"/>
      <c r="AK351" s="36"/>
      <c r="AL351" s="36"/>
      <c r="AN351" s="36"/>
      <c r="AO351" s="36"/>
      <c r="AQ351" s="36"/>
      <c r="AR351" s="36"/>
      <c r="AT351" s="36"/>
      <c r="AU351" s="36"/>
      <c r="AY351" s="79"/>
      <c r="BB351" s="38"/>
      <c r="BC351" s="28"/>
      <c r="BD351" s="29"/>
    </row>
    <row r="352" spans="1:56" s="27" customFormat="1" x14ac:dyDescent="0.25">
      <c r="A352" s="30"/>
      <c r="F352" s="32"/>
      <c r="G352" s="32"/>
      <c r="H352" s="32"/>
      <c r="I352" s="35"/>
      <c r="J352" s="35"/>
      <c r="K352" s="35"/>
      <c r="L352" s="28"/>
      <c r="AF352" s="36"/>
      <c r="AG352" s="36"/>
      <c r="AH352" s="32"/>
      <c r="AJ352" s="33"/>
      <c r="AK352" s="36"/>
      <c r="AL352" s="36"/>
      <c r="AN352" s="36"/>
      <c r="AO352" s="36"/>
      <c r="AQ352" s="36"/>
      <c r="AR352" s="36"/>
      <c r="AT352" s="36"/>
      <c r="AU352" s="36"/>
      <c r="AY352" s="79"/>
      <c r="BB352" s="38"/>
      <c r="BC352" s="28"/>
      <c r="BD352" s="29"/>
    </row>
    <row r="353" spans="1:56" s="27" customFormat="1" x14ac:dyDescent="0.25">
      <c r="A353" s="30"/>
      <c r="F353" s="32"/>
      <c r="G353" s="32"/>
      <c r="H353" s="32"/>
      <c r="I353" s="35"/>
      <c r="J353" s="35"/>
      <c r="K353" s="35"/>
      <c r="L353" s="28"/>
      <c r="AF353" s="36"/>
      <c r="AG353" s="36"/>
      <c r="AH353" s="32"/>
      <c r="AJ353" s="33"/>
      <c r="AK353" s="36"/>
      <c r="AL353" s="36"/>
      <c r="AN353" s="36"/>
      <c r="AO353" s="36"/>
      <c r="AQ353" s="36"/>
      <c r="AR353" s="36"/>
      <c r="AT353" s="36"/>
      <c r="AU353" s="36"/>
      <c r="AY353" s="79"/>
      <c r="BB353" s="38"/>
      <c r="BC353" s="28"/>
      <c r="BD353" s="29"/>
    </row>
    <row r="354" spans="1:56" s="27" customFormat="1" x14ac:dyDescent="0.25">
      <c r="A354" s="30"/>
      <c r="F354" s="32"/>
      <c r="G354" s="32"/>
      <c r="H354" s="32"/>
      <c r="I354" s="35"/>
      <c r="J354" s="35"/>
      <c r="K354" s="35"/>
      <c r="L354" s="28"/>
      <c r="AF354" s="36"/>
      <c r="AG354" s="36"/>
      <c r="AH354" s="32"/>
      <c r="AJ354" s="33"/>
      <c r="AK354" s="36"/>
      <c r="AL354" s="36"/>
      <c r="AN354" s="36"/>
      <c r="AO354" s="36"/>
      <c r="AQ354" s="36"/>
      <c r="AR354" s="36"/>
      <c r="AT354" s="36"/>
      <c r="AU354" s="36"/>
      <c r="AY354" s="79"/>
      <c r="BB354" s="38"/>
      <c r="BC354" s="28"/>
      <c r="BD354" s="29"/>
    </row>
    <row r="355" spans="1:56" s="27" customFormat="1" x14ac:dyDescent="0.25">
      <c r="A355" s="30"/>
      <c r="F355" s="32"/>
      <c r="G355" s="32"/>
      <c r="H355" s="32"/>
      <c r="I355" s="35"/>
      <c r="J355" s="35"/>
      <c r="K355" s="35"/>
      <c r="L355" s="28"/>
      <c r="AF355" s="36"/>
      <c r="AG355" s="36"/>
      <c r="AH355" s="32"/>
      <c r="AJ355" s="33"/>
      <c r="AK355" s="36"/>
      <c r="AL355" s="36"/>
      <c r="AN355" s="36"/>
      <c r="AO355" s="36"/>
      <c r="AQ355" s="36"/>
      <c r="AR355" s="36"/>
      <c r="AT355" s="36"/>
      <c r="AU355" s="36"/>
      <c r="AY355" s="79"/>
      <c r="BB355" s="38"/>
      <c r="BC355" s="28"/>
      <c r="BD355" s="29"/>
    </row>
    <row r="356" spans="1:56" s="27" customFormat="1" x14ac:dyDescent="0.25">
      <c r="A356" s="30"/>
      <c r="F356" s="32"/>
      <c r="G356" s="32"/>
      <c r="H356" s="32"/>
      <c r="I356" s="35"/>
      <c r="J356" s="35"/>
      <c r="K356" s="35"/>
      <c r="L356" s="28"/>
      <c r="AF356" s="36"/>
      <c r="AG356" s="36"/>
      <c r="AH356" s="32"/>
      <c r="AJ356" s="33"/>
      <c r="AK356" s="36"/>
      <c r="AL356" s="36"/>
      <c r="AN356" s="36"/>
      <c r="AO356" s="36"/>
      <c r="AQ356" s="36"/>
      <c r="AR356" s="36"/>
      <c r="AT356" s="36"/>
      <c r="AU356" s="36"/>
      <c r="AY356" s="79"/>
      <c r="BB356" s="38"/>
      <c r="BC356" s="28"/>
      <c r="BD356" s="29"/>
    </row>
    <row r="357" spans="1:56" s="27" customFormat="1" x14ac:dyDescent="0.25">
      <c r="A357" s="30"/>
      <c r="F357" s="32"/>
      <c r="G357" s="32"/>
      <c r="H357" s="32"/>
      <c r="I357" s="35"/>
      <c r="J357" s="35"/>
      <c r="K357" s="35"/>
      <c r="L357" s="28"/>
      <c r="AF357" s="36"/>
      <c r="AG357" s="36"/>
      <c r="AH357" s="32"/>
      <c r="AJ357" s="33"/>
      <c r="AK357" s="36"/>
      <c r="AL357" s="36"/>
      <c r="AN357" s="36"/>
      <c r="AO357" s="36"/>
      <c r="AQ357" s="36"/>
      <c r="AR357" s="36"/>
      <c r="AT357" s="36"/>
      <c r="AU357" s="36"/>
      <c r="AY357" s="79"/>
      <c r="BB357" s="38"/>
      <c r="BC357" s="28"/>
      <c r="BD357" s="29"/>
    </row>
    <row r="358" spans="1:56" s="27" customFormat="1" x14ac:dyDescent="0.25">
      <c r="A358" s="30"/>
      <c r="F358" s="32"/>
      <c r="G358" s="32"/>
      <c r="H358" s="32"/>
      <c r="I358" s="35"/>
      <c r="J358" s="35"/>
      <c r="K358" s="35"/>
      <c r="L358" s="28"/>
      <c r="AF358" s="36"/>
      <c r="AG358" s="36"/>
      <c r="AH358" s="32"/>
      <c r="AJ358" s="33"/>
      <c r="AK358" s="36"/>
      <c r="AL358" s="36"/>
      <c r="AN358" s="36"/>
      <c r="AO358" s="36"/>
      <c r="AQ358" s="36"/>
      <c r="AR358" s="36"/>
      <c r="AT358" s="36"/>
      <c r="AU358" s="36"/>
      <c r="AY358" s="79"/>
      <c r="BB358" s="38"/>
      <c r="BC358" s="28"/>
      <c r="BD358" s="29"/>
    </row>
    <row r="359" spans="1:56" s="27" customFormat="1" x14ac:dyDescent="0.25">
      <c r="A359" s="30"/>
      <c r="F359" s="32"/>
      <c r="G359" s="32"/>
      <c r="H359" s="32"/>
      <c r="I359" s="35"/>
      <c r="J359" s="35"/>
      <c r="K359" s="35"/>
      <c r="L359" s="28"/>
      <c r="AF359" s="36"/>
      <c r="AG359" s="36"/>
      <c r="AH359" s="32"/>
      <c r="AJ359" s="33"/>
      <c r="AK359" s="36"/>
      <c r="AL359" s="36"/>
      <c r="AN359" s="36"/>
      <c r="AO359" s="36"/>
      <c r="AQ359" s="36"/>
      <c r="AR359" s="36"/>
      <c r="AT359" s="36"/>
      <c r="AU359" s="36"/>
      <c r="AY359" s="79"/>
      <c r="BB359" s="38"/>
      <c r="BC359" s="28"/>
      <c r="BD359" s="29"/>
    </row>
    <row r="360" spans="1:56" s="27" customFormat="1" x14ac:dyDescent="0.25">
      <c r="A360" s="30"/>
      <c r="F360" s="32"/>
      <c r="G360" s="32"/>
      <c r="H360" s="32"/>
      <c r="I360" s="35"/>
      <c r="J360" s="35"/>
      <c r="K360" s="35"/>
      <c r="L360" s="28"/>
      <c r="AF360" s="36"/>
      <c r="AG360" s="36"/>
      <c r="AH360" s="32"/>
      <c r="AJ360" s="33"/>
      <c r="AK360" s="36"/>
      <c r="AL360" s="36"/>
      <c r="AN360" s="36"/>
      <c r="AO360" s="36"/>
      <c r="AQ360" s="36"/>
      <c r="AR360" s="36"/>
      <c r="AT360" s="36"/>
      <c r="AU360" s="36"/>
      <c r="AY360" s="79"/>
      <c r="BB360" s="38"/>
      <c r="BC360" s="28"/>
      <c r="BD360" s="29"/>
    </row>
    <row r="361" spans="1:56" s="27" customFormat="1" x14ac:dyDescent="0.25">
      <c r="A361" s="30"/>
      <c r="F361" s="32"/>
      <c r="G361" s="32"/>
      <c r="H361" s="32"/>
      <c r="I361" s="35"/>
      <c r="J361" s="35"/>
      <c r="K361" s="35"/>
      <c r="L361" s="28"/>
      <c r="AF361" s="36"/>
      <c r="AG361" s="36"/>
      <c r="AH361" s="32"/>
      <c r="AJ361" s="33"/>
      <c r="AK361" s="36"/>
      <c r="AL361" s="36"/>
      <c r="AN361" s="36"/>
      <c r="AO361" s="36"/>
      <c r="AQ361" s="36"/>
      <c r="AR361" s="36"/>
      <c r="AT361" s="36"/>
      <c r="AU361" s="36"/>
      <c r="AY361" s="79"/>
      <c r="BB361" s="38"/>
      <c r="BC361" s="28"/>
      <c r="BD361" s="29"/>
    </row>
    <row r="362" spans="1:56" s="27" customFormat="1" x14ac:dyDescent="0.25">
      <c r="A362" s="30"/>
      <c r="F362" s="32"/>
      <c r="G362" s="32"/>
      <c r="H362" s="32"/>
      <c r="I362" s="35"/>
      <c r="J362" s="35"/>
      <c r="K362" s="35"/>
      <c r="L362" s="28"/>
      <c r="AF362" s="36"/>
      <c r="AG362" s="36"/>
      <c r="AH362" s="32"/>
      <c r="AJ362" s="33"/>
      <c r="AK362" s="36"/>
      <c r="AL362" s="36"/>
      <c r="AN362" s="36"/>
      <c r="AO362" s="36"/>
      <c r="AQ362" s="36"/>
      <c r="AR362" s="36"/>
      <c r="AT362" s="36"/>
      <c r="AU362" s="36"/>
      <c r="AY362" s="79"/>
      <c r="BB362" s="38"/>
      <c r="BC362" s="28"/>
      <c r="BD362" s="29"/>
    </row>
    <row r="363" spans="1:56" s="27" customFormat="1" x14ac:dyDescent="0.25">
      <c r="A363" s="30"/>
      <c r="F363" s="32"/>
      <c r="G363" s="32"/>
      <c r="H363" s="32"/>
      <c r="I363" s="35"/>
      <c r="J363" s="35"/>
      <c r="K363" s="35"/>
      <c r="L363" s="28"/>
      <c r="AF363" s="36"/>
      <c r="AG363" s="36"/>
      <c r="AH363" s="32"/>
      <c r="AJ363" s="33"/>
      <c r="AK363" s="36"/>
      <c r="AL363" s="36"/>
      <c r="AN363" s="36"/>
      <c r="AO363" s="36"/>
      <c r="AQ363" s="36"/>
      <c r="AR363" s="36"/>
      <c r="AT363" s="36"/>
      <c r="AU363" s="36"/>
      <c r="AY363" s="79"/>
      <c r="BB363" s="38"/>
      <c r="BC363" s="28"/>
      <c r="BD363" s="29"/>
    </row>
    <row r="364" spans="1:56" s="27" customFormat="1" x14ac:dyDescent="0.25">
      <c r="A364" s="30"/>
      <c r="F364" s="32"/>
      <c r="G364" s="32"/>
      <c r="H364" s="32"/>
      <c r="I364" s="35"/>
      <c r="J364" s="35"/>
      <c r="K364" s="35"/>
      <c r="L364" s="28"/>
      <c r="AF364" s="36"/>
      <c r="AG364" s="36"/>
      <c r="AH364" s="32"/>
      <c r="AJ364" s="33"/>
      <c r="AK364" s="36"/>
      <c r="AL364" s="36"/>
      <c r="AN364" s="36"/>
      <c r="AO364" s="36"/>
      <c r="AQ364" s="36"/>
      <c r="AR364" s="36"/>
      <c r="AT364" s="36"/>
      <c r="AU364" s="36"/>
      <c r="AY364" s="79"/>
      <c r="BB364" s="38"/>
      <c r="BC364" s="28"/>
      <c r="BD364" s="29"/>
    </row>
    <row r="365" spans="1:56" s="27" customFormat="1" x14ac:dyDescent="0.25">
      <c r="A365" s="30"/>
      <c r="F365" s="32"/>
      <c r="G365" s="32"/>
      <c r="H365" s="32"/>
      <c r="I365" s="35"/>
      <c r="J365" s="35"/>
      <c r="K365" s="35"/>
      <c r="L365" s="28"/>
      <c r="AF365" s="36"/>
      <c r="AG365" s="36"/>
      <c r="AH365" s="32"/>
      <c r="AJ365" s="33"/>
      <c r="AK365" s="36"/>
      <c r="AL365" s="36"/>
      <c r="AN365" s="36"/>
      <c r="AO365" s="36"/>
      <c r="AQ365" s="36"/>
      <c r="AR365" s="36"/>
      <c r="AT365" s="36"/>
      <c r="AU365" s="36"/>
      <c r="AY365" s="79"/>
      <c r="BB365" s="38"/>
      <c r="BC365" s="28"/>
      <c r="BD365" s="29"/>
    </row>
    <row r="366" spans="1:56" s="27" customFormat="1" x14ac:dyDescent="0.25">
      <c r="A366" s="30"/>
      <c r="F366" s="32"/>
      <c r="G366" s="32"/>
      <c r="H366" s="32"/>
      <c r="I366" s="35"/>
      <c r="J366" s="35"/>
      <c r="K366" s="35"/>
      <c r="L366" s="28"/>
      <c r="AF366" s="36"/>
      <c r="AG366" s="36"/>
      <c r="AH366" s="32"/>
      <c r="AJ366" s="33"/>
      <c r="AK366" s="36"/>
      <c r="AL366" s="36"/>
      <c r="AN366" s="36"/>
      <c r="AO366" s="36"/>
      <c r="AQ366" s="36"/>
      <c r="AR366" s="36"/>
      <c r="AT366" s="36"/>
      <c r="AU366" s="36"/>
      <c r="AY366" s="79"/>
      <c r="BB366" s="38"/>
      <c r="BC366" s="28"/>
      <c r="BD366" s="29"/>
    </row>
    <row r="367" spans="1:56" s="27" customFormat="1" x14ac:dyDescent="0.25">
      <c r="A367" s="30"/>
      <c r="F367" s="32"/>
      <c r="G367" s="32"/>
      <c r="H367" s="32"/>
      <c r="I367" s="35"/>
      <c r="J367" s="35"/>
      <c r="K367" s="35"/>
      <c r="L367" s="28"/>
      <c r="AF367" s="36"/>
      <c r="AG367" s="36"/>
      <c r="AH367" s="32"/>
      <c r="AJ367" s="33"/>
      <c r="AK367" s="36"/>
      <c r="AL367" s="36"/>
      <c r="AN367" s="36"/>
      <c r="AO367" s="36"/>
      <c r="AQ367" s="36"/>
      <c r="AR367" s="36"/>
      <c r="AT367" s="36"/>
      <c r="AU367" s="36"/>
      <c r="AY367" s="79"/>
      <c r="BB367" s="38"/>
      <c r="BC367" s="28"/>
      <c r="BD367" s="29"/>
    </row>
    <row r="368" spans="1:56" s="27" customFormat="1" x14ac:dyDescent="0.25">
      <c r="A368" s="30"/>
      <c r="F368" s="32"/>
      <c r="G368" s="32"/>
      <c r="H368" s="32"/>
      <c r="I368" s="35"/>
      <c r="J368" s="35"/>
      <c r="K368" s="35"/>
      <c r="L368" s="28"/>
      <c r="AF368" s="36"/>
      <c r="AG368" s="36"/>
      <c r="AH368" s="32"/>
      <c r="AJ368" s="33"/>
      <c r="AK368" s="36"/>
      <c r="AL368" s="36"/>
      <c r="AN368" s="36"/>
      <c r="AO368" s="36"/>
      <c r="AQ368" s="36"/>
      <c r="AR368" s="36"/>
      <c r="AT368" s="36"/>
      <c r="AU368" s="36"/>
      <c r="AY368" s="79"/>
      <c r="BB368" s="38"/>
      <c r="BC368" s="28"/>
      <c r="BD368" s="29"/>
    </row>
    <row r="369" spans="1:56" s="27" customFormat="1" x14ac:dyDescent="0.25">
      <c r="A369" s="30"/>
      <c r="F369" s="32"/>
      <c r="G369" s="32"/>
      <c r="H369" s="32"/>
      <c r="I369" s="35"/>
      <c r="J369" s="35"/>
      <c r="K369" s="35"/>
      <c r="L369" s="28"/>
      <c r="AF369" s="36"/>
      <c r="AG369" s="36"/>
      <c r="AH369" s="32"/>
      <c r="AJ369" s="33"/>
      <c r="AK369" s="36"/>
      <c r="AL369" s="36"/>
      <c r="AN369" s="36"/>
      <c r="AO369" s="36"/>
      <c r="AQ369" s="36"/>
      <c r="AR369" s="36"/>
      <c r="AT369" s="36"/>
      <c r="AU369" s="36"/>
      <c r="AY369" s="79"/>
      <c r="BB369" s="38"/>
      <c r="BC369" s="28"/>
      <c r="BD369" s="29"/>
    </row>
    <row r="370" spans="1:56" s="27" customFormat="1" x14ac:dyDescent="0.25">
      <c r="A370" s="30"/>
      <c r="F370" s="32"/>
      <c r="G370" s="32"/>
      <c r="H370" s="32"/>
      <c r="I370" s="35"/>
      <c r="J370" s="35"/>
      <c r="K370" s="35"/>
      <c r="L370" s="28"/>
      <c r="AF370" s="36"/>
      <c r="AG370" s="36"/>
      <c r="AH370" s="32"/>
      <c r="AJ370" s="33"/>
      <c r="AK370" s="36"/>
      <c r="AL370" s="36"/>
      <c r="AN370" s="36"/>
      <c r="AO370" s="36"/>
      <c r="AQ370" s="36"/>
      <c r="AR370" s="36"/>
      <c r="AT370" s="36"/>
      <c r="AU370" s="36"/>
      <c r="AY370" s="79"/>
      <c r="BB370" s="38"/>
      <c r="BC370" s="28"/>
      <c r="BD370" s="29"/>
    </row>
    <row r="371" spans="1:56" s="27" customFormat="1" x14ac:dyDescent="0.25">
      <c r="A371" s="30"/>
      <c r="F371" s="32"/>
      <c r="G371" s="32"/>
      <c r="H371" s="32"/>
      <c r="I371" s="35"/>
      <c r="J371" s="35"/>
      <c r="K371" s="35"/>
      <c r="L371" s="28"/>
      <c r="AF371" s="36"/>
      <c r="AG371" s="36"/>
      <c r="AH371" s="32"/>
      <c r="AJ371" s="33"/>
      <c r="AK371" s="36"/>
      <c r="AL371" s="36"/>
      <c r="AN371" s="36"/>
      <c r="AO371" s="36"/>
      <c r="AQ371" s="36"/>
      <c r="AR371" s="36"/>
      <c r="AT371" s="36"/>
      <c r="AU371" s="36"/>
      <c r="AY371" s="79"/>
      <c r="BB371" s="38"/>
      <c r="BC371" s="28"/>
      <c r="BD371" s="29"/>
    </row>
    <row r="372" spans="1:56" s="27" customFormat="1" x14ac:dyDescent="0.25">
      <c r="A372" s="30"/>
      <c r="F372" s="32"/>
      <c r="G372" s="32"/>
      <c r="H372" s="32"/>
      <c r="I372" s="35"/>
      <c r="J372" s="35"/>
      <c r="K372" s="35"/>
      <c r="L372" s="28"/>
      <c r="AF372" s="36"/>
      <c r="AG372" s="36"/>
      <c r="AH372" s="32"/>
      <c r="AJ372" s="33"/>
      <c r="AK372" s="36"/>
      <c r="AL372" s="36"/>
      <c r="AN372" s="36"/>
      <c r="AO372" s="36"/>
      <c r="AQ372" s="36"/>
      <c r="AR372" s="36"/>
      <c r="AT372" s="36"/>
      <c r="AU372" s="36"/>
      <c r="AY372" s="79"/>
      <c r="BB372" s="38"/>
      <c r="BC372" s="28"/>
      <c r="BD372" s="29"/>
    </row>
    <row r="373" spans="1:56" s="27" customFormat="1" x14ac:dyDescent="0.25">
      <c r="A373" s="30"/>
      <c r="F373" s="32"/>
      <c r="G373" s="32"/>
      <c r="H373" s="32"/>
      <c r="I373" s="35"/>
      <c r="J373" s="35"/>
      <c r="K373" s="35"/>
      <c r="L373" s="28"/>
      <c r="AF373" s="36"/>
      <c r="AG373" s="36"/>
      <c r="AH373" s="32"/>
      <c r="AJ373" s="33"/>
      <c r="AK373" s="36"/>
      <c r="AL373" s="36"/>
      <c r="AN373" s="36"/>
      <c r="AO373" s="36"/>
      <c r="AQ373" s="36"/>
      <c r="AR373" s="36"/>
      <c r="AT373" s="36"/>
      <c r="AU373" s="36"/>
      <c r="AY373" s="79"/>
      <c r="BB373" s="38"/>
      <c r="BC373" s="28"/>
      <c r="BD373" s="29"/>
    </row>
    <row r="374" spans="1:56" s="27" customFormat="1" x14ac:dyDescent="0.25">
      <c r="A374" s="30"/>
      <c r="F374" s="32"/>
      <c r="G374" s="32"/>
      <c r="H374" s="32"/>
      <c r="I374" s="35"/>
      <c r="J374" s="35"/>
      <c r="K374" s="35"/>
      <c r="L374" s="28"/>
      <c r="AF374" s="36"/>
      <c r="AG374" s="36"/>
      <c r="AH374" s="32"/>
      <c r="AJ374" s="33"/>
      <c r="AK374" s="36"/>
      <c r="AL374" s="36"/>
      <c r="AN374" s="36"/>
      <c r="AO374" s="36"/>
      <c r="AQ374" s="36"/>
      <c r="AR374" s="36"/>
      <c r="AT374" s="36"/>
      <c r="AU374" s="36"/>
      <c r="AY374" s="79"/>
      <c r="BB374" s="38"/>
      <c r="BC374" s="28"/>
      <c r="BD374" s="29"/>
    </row>
    <row r="375" spans="1:56" s="27" customFormat="1" x14ac:dyDescent="0.25">
      <c r="A375" s="30"/>
      <c r="F375" s="32"/>
      <c r="G375" s="32"/>
      <c r="H375" s="32"/>
      <c r="I375" s="35"/>
      <c r="J375" s="35"/>
      <c r="K375" s="35"/>
      <c r="L375" s="28"/>
      <c r="AF375" s="36"/>
      <c r="AG375" s="36"/>
      <c r="AH375" s="32"/>
      <c r="AJ375" s="33"/>
      <c r="AK375" s="36"/>
      <c r="AL375" s="36"/>
      <c r="AN375" s="36"/>
      <c r="AO375" s="36"/>
      <c r="AQ375" s="36"/>
      <c r="AR375" s="36"/>
      <c r="AT375" s="36"/>
      <c r="AU375" s="36"/>
      <c r="AY375" s="79"/>
      <c r="BB375" s="38"/>
      <c r="BC375" s="28"/>
      <c r="BD375" s="29"/>
    </row>
    <row r="376" spans="1:56" s="27" customFormat="1" x14ac:dyDescent="0.25">
      <c r="A376" s="30"/>
      <c r="F376" s="32"/>
      <c r="G376" s="32"/>
      <c r="H376" s="32"/>
      <c r="I376" s="35"/>
      <c r="J376" s="35"/>
      <c r="K376" s="35"/>
      <c r="L376" s="28"/>
      <c r="AF376" s="36"/>
      <c r="AG376" s="36"/>
      <c r="AH376" s="32"/>
      <c r="AJ376" s="33"/>
      <c r="AK376" s="36"/>
      <c r="AL376" s="36"/>
      <c r="AN376" s="36"/>
      <c r="AO376" s="36"/>
      <c r="AQ376" s="36"/>
      <c r="AR376" s="36"/>
      <c r="AT376" s="36"/>
      <c r="AU376" s="36"/>
      <c r="AY376" s="79"/>
      <c r="BB376" s="38"/>
      <c r="BC376" s="28"/>
      <c r="BD376" s="29"/>
    </row>
    <row r="377" spans="1:56" s="27" customFormat="1" x14ac:dyDescent="0.25">
      <c r="A377" s="30"/>
      <c r="F377" s="32"/>
      <c r="G377" s="32"/>
      <c r="H377" s="32"/>
      <c r="I377" s="35"/>
      <c r="J377" s="35"/>
      <c r="K377" s="35"/>
      <c r="L377" s="28"/>
      <c r="AF377" s="36"/>
      <c r="AG377" s="36"/>
      <c r="AH377" s="32"/>
      <c r="AJ377" s="33"/>
      <c r="AK377" s="36"/>
      <c r="AL377" s="36"/>
      <c r="AN377" s="36"/>
      <c r="AO377" s="36"/>
      <c r="AQ377" s="36"/>
      <c r="AR377" s="36"/>
      <c r="AT377" s="36"/>
      <c r="AU377" s="36"/>
      <c r="AY377" s="79"/>
      <c r="BB377" s="38"/>
      <c r="BC377" s="28"/>
      <c r="BD377" s="29"/>
    </row>
    <row r="378" spans="1:56" s="27" customFormat="1" x14ac:dyDescent="0.25">
      <c r="A378" s="30"/>
      <c r="F378" s="32"/>
      <c r="G378" s="32"/>
      <c r="H378" s="32"/>
      <c r="I378" s="35"/>
      <c r="J378" s="35"/>
      <c r="K378" s="35"/>
      <c r="L378" s="28"/>
      <c r="AF378" s="36"/>
      <c r="AG378" s="36"/>
      <c r="AH378" s="32"/>
      <c r="AJ378" s="33"/>
      <c r="AK378" s="36"/>
      <c r="AL378" s="36"/>
      <c r="AN378" s="36"/>
      <c r="AO378" s="36"/>
      <c r="AQ378" s="36"/>
      <c r="AR378" s="36"/>
      <c r="AT378" s="36"/>
      <c r="AU378" s="36"/>
      <c r="AY378" s="79"/>
      <c r="BB378" s="38"/>
      <c r="BC378" s="28"/>
      <c r="BD378" s="29"/>
    </row>
    <row r="379" spans="1:56" s="27" customFormat="1" x14ac:dyDescent="0.25">
      <c r="A379" s="30"/>
      <c r="F379" s="32"/>
      <c r="G379" s="32"/>
      <c r="H379" s="32"/>
      <c r="I379" s="35"/>
      <c r="J379" s="35"/>
      <c r="K379" s="35"/>
      <c r="L379" s="28"/>
      <c r="AF379" s="36"/>
      <c r="AG379" s="36"/>
      <c r="AH379" s="32"/>
      <c r="AJ379" s="33"/>
      <c r="AK379" s="36"/>
      <c r="AL379" s="36"/>
      <c r="AN379" s="36"/>
      <c r="AO379" s="36"/>
      <c r="AQ379" s="36"/>
      <c r="AR379" s="36"/>
      <c r="AT379" s="36"/>
      <c r="AU379" s="36"/>
      <c r="AY379" s="79"/>
      <c r="BB379" s="38"/>
      <c r="BC379" s="28"/>
      <c r="BD379" s="29"/>
    </row>
    <row r="380" spans="1:56" s="27" customFormat="1" x14ac:dyDescent="0.25">
      <c r="A380" s="30"/>
      <c r="F380" s="32"/>
      <c r="G380" s="32"/>
      <c r="H380" s="32"/>
      <c r="I380" s="35"/>
      <c r="J380" s="35"/>
      <c r="K380" s="35"/>
      <c r="L380" s="28"/>
      <c r="AF380" s="36"/>
      <c r="AG380" s="36"/>
      <c r="AH380" s="32"/>
      <c r="AJ380" s="33"/>
      <c r="AK380" s="36"/>
      <c r="AL380" s="36"/>
      <c r="AN380" s="36"/>
      <c r="AO380" s="36"/>
      <c r="AQ380" s="36"/>
      <c r="AR380" s="36"/>
      <c r="AT380" s="36"/>
      <c r="AU380" s="36"/>
      <c r="AY380" s="79"/>
      <c r="BB380" s="38"/>
      <c r="BC380" s="28"/>
      <c r="BD380" s="29"/>
    </row>
    <row r="381" spans="1:56" s="27" customFormat="1" x14ac:dyDescent="0.25">
      <c r="A381" s="30"/>
      <c r="F381" s="32"/>
      <c r="G381" s="32"/>
      <c r="H381" s="32"/>
      <c r="I381" s="35"/>
      <c r="J381" s="35"/>
      <c r="K381" s="35"/>
      <c r="L381" s="28"/>
      <c r="AF381" s="36"/>
      <c r="AG381" s="36"/>
      <c r="AH381" s="32"/>
      <c r="AJ381" s="33"/>
      <c r="AK381" s="36"/>
      <c r="AL381" s="36"/>
      <c r="AN381" s="36"/>
      <c r="AO381" s="36"/>
      <c r="AQ381" s="36"/>
      <c r="AR381" s="36"/>
      <c r="AT381" s="36"/>
      <c r="AU381" s="36"/>
      <c r="AY381" s="79"/>
      <c r="BB381" s="38"/>
      <c r="BC381" s="28"/>
      <c r="BD381" s="29"/>
    </row>
    <row r="382" spans="1:56" s="27" customFormat="1" x14ac:dyDescent="0.25">
      <c r="A382" s="30"/>
      <c r="F382" s="32"/>
      <c r="G382" s="32"/>
      <c r="H382" s="32"/>
      <c r="I382" s="35"/>
      <c r="J382" s="35"/>
      <c r="K382" s="35"/>
      <c r="L382" s="28"/>
      <c r="AF382" s="36"/>
      <c r="AG382" s="36"/>
      <c r="AH382" s="32"/>
      <c r="AJ382" s="33"/>
      <c r="AK382" s="36"/>
      <c r="AL382" s="36"/>
      <c r="AN382" s="36"/>
      <c r="AO382" s="36"/>
      <c r="AQ382" s="36"/>
      <c r="AR382" s="36"/>
      <c r="AT382" s="36"/>
      <c r="AU382" s="36"/>
      <c r="AY382" s="79"/>
      <c r="BB382" s="38"/>
      <c r="BC382" s="28"/>
      <c r="BD382" s="29"/>
    </row>
    <row r="383" spans="1:56" s="27" customFormat="1" x14ac:dyDescent="0.25">
      <c r="A383" s="30"/>
      <c r="F383" s="32"/>
      <c r="G383" s="32"/>
      <c r="H383" s="32"/>
      <c r="I383" s="35"/>
      <c r="J383" s="35"/>
      <c r="K383" s="35"/>
      <c r="L383" s="28"/>
      <c r="AF383" s="36"/>
      <c r="AG383" s="36"/>
      <c r="AH383" s="32"/>
      <c r="AJ383" s="33"/>
      <c r="AK383" s="36"/>
      <c r="AL383" s="36"/>
      <c r="AN383" s="36"/>
      <c r="AO383" s="36"/>
      <c r="AQ383" s="36"/>
      <c r="AR383" s="36"/>
      <c r="AT383" s="36"/>
      <c r="AU383" s="36"/>
      <c r="AY383" s="79"/>
      <c r="BB383" s="38"/>
      <c r="BC383" s="28"/>
      <c r="BD383" s="29"/>
    </row>
    <row r="384" spans="1:56" s="27" customFormat="1" x14ac:dyDescent="0.25">
      <c r="A384" s="30"/>
      <c r="F384" s="32"/>
      <c r="G384" s="32"/>
      <c r="H384" s="32"/>
      <c r="I384" s="35"/>
      <c r="J384" s="35"/>
      <c r="K384" s="35"/>
      <c r="L384" s="28"/>
      <c r="AF384" s="36"/>
      <c r="AG384" s="36"/>
      <c r="AH384" s="32"/>
      <c r="AJ384" s="33"/>
      <c r="AK384" s="36"/>
      <c r="AL384" s="36"/>
      <c r="AN384" s="36"/>
      <c r="AO384" s="36"/>
      <c r="AQ384" s="36"/>
      <c r="AR384" s="36"/>
      <c r="AT384" s="36"/>
      <c r="AU384" s="36"/>
      <c r="AY384" s="79"/>
      <c r="BB384" s="38"/>
      <c r="BC384" s="28"/>
      <c r="BD384" s="29"/>
    </row>
    <row r="385" spans="1:56" s="27" customFormat="1" x14ac:dyDescent="0.25">
      <c r="A385" s="30"/>
      <c r="F385" s="32"/>
      <c r="G385" s="32"/>
      <c r="H385" s="32"/>
      <c r="I385" s="35"/>
      <c r="J385" s="35"/>
      <c r="K385" s="35"/>
      <c r="L385" s="28"/>
      <c r="AF385" s="36"/>
      <c r="AG385" s="36"/>
      <c r="AH385" s="32"/>
      <c r="AJ385" s="33"/>
      <c r="AK385" s="36"/>
      <c r="AL385" s="36"/>
      <c r="AN385" s="36"/>
      <c r="AO385" s="36"/>
      <c r="AQ385" s="36"/>
      <c r="AR385" s="36"/>
      <c r="AT385" s="36"/>
      <c r="AU385" s="36"/>
      <c r="AY385" s="79"/>
      <c r="BB385" s="38"/>
      <c r="BC385" s="28"/>
      <c r="BD385" s="29"/>
    </row>
    <row r="386" spans="1:56" s="27" customFormat="1" x14ac:dyDescent="0.25">
      <c r="A386" s="30"/>
      <c r="F386" s="32"/>
      <c r="G386" s="32"/>
      <c r="H386" s="32"/>
      <c r="I386" s="35"/>
      <c r="J386" s="35"/>
      <c r="K386" s="35"/>
      <c r="L386" s="28"/>
      <c r="AF386" s="36"/>
      <c r="AG386" s="36"/>
      <c r="AH386" s="32"/>
      <c r="AJ386" s="33"/>
      <c r="AK386" s="36"/>
      <c r="AL386" s="36"/>
      <c r="AN386" s="36"/>
      <c r="AO386" s="36"/>
      <c r="AQ386" s="36"/>
      <c r="AR386" s="36"/>
      <c r="AT386" s="36"/>
      <c r="AU386" s="36"/>
      <c r="AY386" s="79"/>
      <c r="BB386" s="38"/>
      <c r="BC386" s="28"/>
      <c r="BD386" s="29"/>
    </row>
    <row r="387" spans="1:56" s="27" customFormat="1" x14ac:dyDescent="0.25">
      <c r="A387" s="30"/>
      <c r="F387" s="32"/>
      <c r="G387" s="32"/>
      <c r="H387" s="32"/>
      <c r="I387" s="35"/>
      <c r="J387" s="35"/>
      <c r="K387" s="35"/>
      <c r="L387" s="28"/>
      <c r="AF387" s="36"/>
      <c r="AG387" s="36"/>
      <c r="AH387" s="32"/>
      <c r="AJ387" s="33"/>
      <c r="AK387" s="36"/>
      <c r="AL387" s="36"/>
      <c r="AN387" s="36"/>
      <c r="AO387" s="36"/>
      <c r="AQ387" s="36"/>
      <c r="AR387" s="36"/>
      <c r="AT387" s="36"/>
      <c r="AU387" s="36"/>
      <c r="AY387" s="79"/>
      <c r="BB387" s="38"/>
      <c r="BC387" s="28"/>
      <c r="BD387" s="29"/>
    </row>
    <row r="388" spans="1:56" s="27" customFormat="1" x14ac:dyDescent="0.25">
      <c r="A388" s="30"/>
      <c r="F388" s="32"/>
      <c r="G388" s="32"/>
      <c r="H388" s="32"/>
      <c r="I388" s="35"/>
      <c r="J388" s="35"/>
      <c r="K388" s="35"/>
      <c r="L388" s="28"/>
      <c r="AF388" s="36"/>
      <c r="AG388" s="36"/>
      <c r="AH388" s="32"/>
      <c r="AJ388" s="33"/>
      <c r="AK388" s="36"/>
      <c r="AL388" s="36"/>
      <c r="AN388" s="36"/>
      <c r="AO388" s="36"/>
      <c r="AQ388" s="36"/>
      <c r="AR388" s="36"/>
      <c r="AT388" s="36"/>
      <c r="AU388" s="36"/>
      <c r="AY388" s="79"/>
      <c r="BB388" s="38"/>
      <c r="BC388" s="28"/>
      <c r="BD388" s="29"/>
    </row>
    <row r="389" spans="1:56" s="27" customFormat="1" x14ac:dyDescent="0.25">
      <c r="A389" s="30"/>
      <c r="F389" s="32"/>
      <c r="G389" s="32"/>
      <c r="H389" s="32"/>
      <c r="I389" s="35"/>
      <c r="J389" s="35"/>
      <c r="K389" s="35"/>
      <c r="L389" s="28"/>
      <c r="AF389" s="36"/>
      <c r="AG389" s="36"/>
      <c r="AH389" s="32"/>
      <c r="AJ389" s="33"/>
      <c r="AK389" s="36"/>
      <c r="AL389" s="36"/>
      <c r="AN389" s="36"/>
      <c r="AO389" s="36"/>
      <c r="AQ389" s="36"/>
      <c r="AR389" s="36"/>
      <c r="AT389" s="36"/>
      <c r="AU389" s="36"/>
      <c r="AY389" s="79"/>
      <c r="BB389" s="38"/>
      <c r="BC389" s="28"/>
      <c r="BD389" s="29"/>
    </row>
    <row r="390" spans="1:56" s="27" customFormat="1" x14ac:dyDescent="0.25">
      <c r="A390" s="30"/>
      <c r="F390" s="32"/>
      <c r="G390" s="32"/>
      <c r="H390" s="32"/>
      <c r="I390" s="35"/>
      <c r="J390" s="35"/>
      <c r="K390" s="35"/>
      <c r="L390" s="28"/>
      <c r="AF390" s="36"/>
      <c r="AG390" s="36"/>
      <c r="AH390" s="32"/>
      <c r="AJ390" s="33"/>
      <c r="AK390" s="36"/>
      <c r="AL390" s="36"/>
      <c r="AN390" s="36"/>
      <c r="AO390" s="36"/>
      <c r="AQ390" s="36"/>
      <c r="AR390" s="36"/>
      <c r="AT390" s="36"/>
      <c r="AU390" s="36"/>
      <c r="AY390" s="79"/>
      <c r="BB390" s="38"/>
      <c r="BC390" s="28"/>
      <c r="BD390" s="29"/>
    </row>
    <row r="391" spans="1:56" s="27" customFormat="1" x14ac:dyDescent="0.25">
      <c r="A391" s="30"/>
      <c r="F391" s="32"/>
      <c r="G391" s="32"/>
      <c r="H391" s="32"/>
      <c r="I391" s="35"/>
      <c r="J391" s="35"/>
      <c r="K391" s="35"/>
      <c r="L391" s="28"/>
      <c r="AF391" s="36"/>
      <c r="AG391" s="36"/>
      <c r="AH391" s="32"/>
      <c r="AJ391" s="33"/>
      <c r="AK391" s="36"/>
      <c r="AL391" s="36"/>
      <c r="AN391" s="36"/>
      <c r="AO391" s="36"/>
      <c r="AQ391" s="36"/>
      <c r="AR391" s="36"/>
      <c r="AT391" s="36"/>
      <c r="AU391" s="36"/>
      <c r="AY391" s="79"/>
      <c r="BB391" s="38"/>
      <c r="BC391" s="28"/>
      <c r="BD391" s="29"/>
    </row>
    <row r="392" spans="1:56" s="27" customFormat="1" x14ac:dyDescent="0.25">
      <c r="A392" s="30"/>
      <c r="F392" s="32"/>
      <c r="G392" s="32"/>
      <c r="H392" s="32"/>
      <c r="I392" s="35"/>
      <c r="J392" s="35"/>
      <c r="K392" s="35"/>
      <c r="L392" s="28"/>
      <c r="AF392" s="36"/>
      <c r="AG392" s="36"/>
      <c r="AH392" s="32"/>
      <c r="AJ392" s="33"/>
      <c r="AK392" s="36"/>
      <c r="AL392" s="36"/>
      <c r="AN392" s="36"/>
      <c r="AO392" s="36"/>
      <c r="AQ392" s="36"/>
      <c r="AR392" s="36"/>
      <c r="AT392" s="36"/>
      <c r="AU392" s="36"/>
      <c r="AY392" s="79"/>
      <c r="BB392" s="38"/>
      <c r="BC392" s="28"/>
      <c r="BD392" s="29"/>
    </row>
    <row r="393" spans="1:56" s="27" customFormat="1" x14ac:dyDescent="0.25">
      <c r="A393" s="30"/>
      <c r="F393" s="32"/>
      <c r="G393" s="32"/>
      <c r="H393" s="32"/>
      <c r="I393" s="35"/>
      <c r="J393" s="35"/>
      <c r="K393" s="35"/>
      <c r="L393" s="28"/>
      <c r="AF393" s="36"/>
      <c r="AG393" s="36"/>
      <c r="AH393" s="32"/>
      <c r="AJ393" s="33"/>
      <c r="AK393" s="36"/>
      <c r="AL393" s="36"/>
      <c r="AN393" s="36"/>
      <c r="AO393" s="36"/>
      <c r="AQ393" s="36"/>
      <c r="AR393" s="36"/>
      <c r="AT393" s="36"/>
      <c r="AU393" s="36"/>
      <c r="AY393" s="79"/>
      <c r="BB393" s="38"/>
      <c r="BC393" s="28"/>
      <c r="BD393" s="29"/>
    </row>
    <row r="394" spans="1:56" s="27" customFormat="1" x14ac:dyDescent="0.25">
      <c r="A394" s="30"/>
      <c r="F394" s="32"/>
      <c r="G394" s="32"/>
      <c r="H394" s="32"/>
      <c r="I394" s="35"/>
      <c r="J394" s="35"/>
      <c r="K394" s="35"/>
      <c r="L394" s="28"/>
      <c r="AF394" s="36"/>
      <c r="AG394" s="36"/>
      <c r="AH394" s="32"/>
      <c r="AJ394" s="33"/>
      <c r="AK394" s="36"/>
      <c r="AL394" s="36"/>
      <c r="AN394" s="36"/>
      <c r="AO394" s="36"/>
      <c r="AQ394" s="36"/>
      <c r="AR394" s="36"/>
      <c r="AT394" s="36"/>
      <c r="AU394" s="36"/>
      <c r="AY394" s="79"/>
      <c r="BB394" s="38"/>
      <c r="BC394" s="28"/>
      <c r="BD394" s="29"/>
    </row>
    <row r="395" spans="1:56" s="27" customFormat="1" x14ac:dyDescent="0.25">
      <c r="A395" s="30"/>
      <c r="F395" s="32"/>
      <c r="G395" s="32"/>
      <c r="H395" s="32"/>
      <c r="I395" s="35"/>
      <c r="J395" s="35"/>
      <c r="K395" s="35"/>
      <c r="L395" s="28"/>
      <c r="AF395" s="36"/>
      <c r="AG395" s="36"/>
      <c r="AH395" s="32"/>
      <c r="AJ395" s="33"/>
      <c r="AK395" s="36"/>
      <c r="AL395" s="36"/>
      <c r="AN395" s="36"/>
      <c r="AO395" s="36"/>
      <c r="AQ395" s="36"/>
      <c r="AR395" s="36"/>
      <c r="AT395" s="36"/>
      <c r="AU395" s="36"/>
      <c r="AY395" s="79"/>
      <c r="BB395" s="38"/>
      <c r="BC395" s="28"/>
      <c r="BD395" s="29"/>
    </row>
    <row r="396" spans="1:56" s="27" customFormat="1" x14ac:dyDescent="0.25">
      <c r="A396" s="30"/>
      <c r="F396" s="32"/>
      <c r="G396" s="32"/>
      <c r="H396" s="32"/>
      <c r="I396" s="35"/>
      <c r="J396" s="35"/>
      <c r="K396" s="35"/>
      <c r="L396" s="28"/>
      <c r="AF396" s="36"/>
      <c r="AG396" s="36"/>
      <c r="AH396" s="32"/>
      <c r="AJ396" s="33"/>
      <c r="AK396" s="36"/>
      <c r="AL396" s="36"/>
      <c r="AN396" s="36"/>
      <c r="AO396" s="36"/>
      <c r="AQ396" s="36"/>
      <c r="AR396" s="36"/>
      <c r="AT396" s="36"/>
      <c r="AU396" s="36"/>
      <c r="AY396" s="79"/>
      <c r="BB396" s="38"/>
      <c r="BC396" s="28"/>
      <c r="BD396" s="29"/>
    </row>
    <row r="397" spans="1:56" s="27" customFormat="1" x14ac:dyDescent="0.25">
      <c r="A397" s="30"/>
      <c r="F397" s="32"/>
      <c r="G397" s="32"/>
      <c r="H397" s="32"/>
      <c r="I397" s="35"/>
      <c r="J397" s="35"/>
      <c r="K397" s="35"/>
      <c r="L397" s="28"/>
      <c r="AF397" s="36"/>
      <c r="AG397" s="36"/>
      <c r="AH397" s="32"/>
      <c r="AJ397" s="33"/>
      <c r="AK397" s="36"/>
      <c r="AL397" s="36"/>
      <c r="AN397" s="36"/>
      <c r="AO397" s="36"/>
      <c r="AQ397" s="36"/>
      <c r="AR397" s="36"/>
      <c r="AT397" s="36"/>
      <c r="AU397" s="36"/>
      <c r="AY397" s="79"/>
      <c r="BB397" s="38"/>
      <c r="BC397" s="28"/>
      <c r="BD397" s="29"/>
    </row>
    <row r="398" spans="1:56" s="27" customFormat="1" x14ac:dyDescent="0.25">
      <c r="A398" s="30"/>
      <c r="F398" s="32"/>
      <c r="G398" s="32"/>
      <c r="H398" s="32"/>
      <c r="I398" s="35"/>
      <c r="J398" s="35"/>
      <c r="K398" s="35"/>
      <c r="L398" s="28"/>
      <c r="AF398" s="36"/>
      <c r="AG398" s="36"/>
      <c r="AH398" s="32"/>
      <c r="AJ398" s="33"/>
      <c r="AK398" s="36"/>
      <c r="AL398" s="36"/>
      <c r="AN398" s="36"/>
      <c r="AO398" s="36"/>
      <c r="AQ398" s="36"/>
      <c r="AR398" s="36"/>
      <c r="AT398" s="36"/>
      <c r="AU398" s="36"/>
      <c r="AY398" s="79"/>
      <c r="BB398" s="38"/>
      <c r="BC398" s="28"/>
      <c r="BD398" s="29"/>
    </row>
    <row r="399" spans="1:56" s="27" customFormat="1" x14ac:dyDescent="0.25">
      <c r="A399" s="30"/>
      <c r="F399" s="32"/>
      <c r="G399" s="32"/>
      <c r="H399" s="32"/>
      <c r="I399" s="35"/>
      <c r="J399" s="35"/>
      <c r="K399" s="35"/>
      <c r="L399" s="28"/>
      <c r="AF399" s="36"/>
      <c r="AG399" s="36"/>
      <c r="AH399" s="32"/>
      <c r="AJ399" s="33"/>
      <c r="AK399" s="36"/>
      <c r="AL399" s="36"/>
      <c r="AN399" s="36"/>
      <c r="AO399" s="36"/>
      <c r="AQ399" s="36"/>
      <c r="AR399" s="36"/>
      <c r="AT399" s="36"/>
      <c r="AU399" s="36"/>
      <c r="AY399" s="79"/>
      <c r="BB399" s="38"/>
      <c r="BC399" s="28"/>
      <c r="BD399" s="29"/>
    </row>
    <row r="400" spans="1:56" s="27" customFormat="1" x14ac:dyDescent="0.25">
      <c r="A400" s="30"/>
      <c r="F400" s="32"/>
      <c r="G400" s="32"/>
      <c r="H400" s="32"/>
      <c r="I400" s="35"/>
      <c r="J400" s="35"/>
      <c r="K400" s="35"/>
      <c r="L400" s="28"/>
      <c r="AF400" s="36"/>
      <c r="AG400" s="36"/>
      <c r="AH400" s="32"/>
      <c r="AJ400" s="33"/>
      <c r="AK400" s="36"/>
      <c r="AL400" s="36"/>
      <c r="AN400" s="36"/>
      <c r="AO400" s="36"/>
      <c r="AQ400" s="36"/>
      <c r="AR400" s="36"/>
      <c r="AT400" s="36"/>
      <c r="AU400" s="36"/>
      <c r="AY400" s="79"/>
      <c r="BB400" s="38"/>
      <c r="BC400" s="28"/>
      <c r="BD400" s="29"/>
    </row>
    <row r="401" spans="1:56" s="27" customFormat="1" x14ac:dyDescent="0.25">
      <c r="A401" s="30"/>
      <c r="F401" s="32"/>
      <c r="G401" s="32"/>
      <c r="H401" s="32"/>
      <c r="I401" s="35"/>
      <c r="J401" s="35"/>
      <c r="K401" s="35"/>
      <c r="L401" s="28"/>
      <c r="AF401" s="36"/>
      <c r="AG401" s="36"/>
      <c r="AH401" s="32"/>
      <c r="AJ401" s="33"/>
      <c r="AK401" s="36"/>
      <c r="AL401" s="36"/>
      <c r="AN401" s="36"/>
      <c r="AO401" s="36"/>
      <c r="AQ401" s="36"/>
      <c r="AR401" s="36"/>
      <c r="AT401" s="36"/>
      <c r="AU401" s="36"/>
      <c r="AY401" s="79"/>
      <c r="BB401" s="38"/>
      <c r="BC401" s="28"/>
      <c r="BD401" s="29"/>
    </row>
    <row r="402" spans="1:56" s="27" customFormat="1" x14ac:dyDescent="0.25">
      <c r="A402" s="30"/>
      <c r="F402" s="32"/>
      <c r="G402" s="32"/>
      <c r="H402" s="32"/>
      <c r="I402" s="35"/>
      <c r="J402" s="35"/>
      <c r="K402" s="35"/>
      <c r="L402" s="28"/>
      <c r="AF402" s="36"/>
      <c r="AG402" s="36"/>
      <c r="AH402" s="32"/>
      <c r="AJ402" s="33"/>
      <c r="AK402" s="36"/>
      <c r="AL402" s="36"/>
      <c r="AN402" s="36"/>
      <c r="AO402" s="36"/>
      <c r="AQ402" s="36"/>
      <c r="AR402" s="36"/>
      <c r="AT402" s="36"/>
      <c r="AU402" s="36"/>
      <c r="AY402" s="79"/>
      <c r="BB402" s="38"/>
      <c r="BC402" s="28"/>
      <c r="BD402" s="29"/>
    </row>
    <row r="403" spans="1:56" s="27" customFormat="1" x14ac:dyDescent="0.25">
      <c r="A403" s="30"/>
      <c r="F403" s="32"/>
      <c r="G403" s="32"/>
      <c r="H403" s="32"/>
      <c r="I403" s="35"/>
      <c r="J403" s="35"/>
      <c r="K403" s="35"/>
      <c r="L403" s="28"/>
      <c r="AF403" s="36"/>
      <c r="AG403" s="36"/>
      <c r="AH403" s="32"/>
      <c r="AJ403" s="33"/>
      <c r="AK403" s="36"/>
      <c r="AL403" s="36"/>
      <c r="AN403" s="36"/>
      <c r="AO403" s="36"/>
      <c r="AQ403" s="36"/>
      <c r="AR403" s="36"/>
      <c r="AT403" s="36"/>
      <c r="AU403" s="36"/>
      <c r="AY403" s="79"/>
      <c r="BB403" s="38"/>
      <c r="BC403" s="28"/>
      <c r="BD403" s="29"/>
    </row>
    <row r="404" spans="1:56" s="27" customFormat="1" x14ac:dyDescent="0.25">
      <c r="A404" s="30"/>
      <c r="F404" s="32"/>
      <c r="G404" s="32"/>
      <c r="H404" s="32"/>
      <c r="I404" s="35"/>
      <c r="J404" s="35"/>
      <c r="K404" s="35"/>
      <c r="L404" s="28"/>
      <c r="AF404" s="36"/>
      <c r="AG404" s="36"/>
      <c r="AH404" s="32"/>
      <c r="AJ404" s="33"/>
      <c r="AK404" s="36"/>
      <c r="AL404" s="36"/>
      <c r="AN404" s="36"/>
      <c r="AO404" s="36"/>
      <c r="AQ404" s="36"/>
      <c r="AR404" s="36"/>
      <c r="AT404" s="36"/>
      <c r="AU404" s="36"/>
      <c r="AY404" s="79"/>
      <c r="BB404" s="38"/>
      <c r="BC404" s="28"/>
      <c r="BD404" s="29"/>
    </row>
    <row r="405" spans="1:56" s="27" customFormat="1" x14ac:dyDescent="0.25">
      <c r="A405" s="30"/>
      <c r="F405" s="32"/>
      <c r="G405" s="32"/>
      <c r="H405" s="32"/>
      <c r="I405" s="35"/>
      <c r="J405" s="35"/>
      <c r="K405" s="35"/>
      <c r="L405" s="28"/>
      <c r="AF405" s="36"/>
      <c r="AG405" s="36"/>
      <c r="AH405" s="32"/>
      <c r="AJ405" s="33"/>
      <c r="AK405" s="36"/>
      <c r="AL405" s="36"/>
      <c r="AN405" s="36"/>
      <c r="AO405" s="36"/>
      <c r="AQ405" s="36"/>
      <c r="AR405" s="36"/>
      <c r="AT405" s="36"/>
      <c r="AU405" s="36"/>
      <c r="AY405" s="79"/>
      <c r="BB405" s="38"/>
      <c r="BC405" s="28"/>
      <c r="BD405" s="29"/>
    </row>
    <row r="406" spans="1:56" s="27" customFormat="1" x14ac:dyDescent="0.25">
      <c r="A406" s="30"/>
      <c r="F406" s="32"/>
      <c r="G406" s="32"/>
      <c r="H406" s="32"/>
      <c r="I406" s="35"/>
      <c r="J406" s="35"/>
      <c r="K406" s="35"/>
      <c r="L406" s="28"/>
      <c r="AF406" s="36"/>
      <c r="AG406" s="36"/>
      <c r="AH406" s="32"/>
      <c r="AJ406" s="33"/>
      <c r="AK406" s="36"/>
      <c r="AL406" s="36"/>
      <c r="AN406" s="36"/>
      <c r="AO406" s="36"/>
      <c r="AQ406" s="36"/>
      <c r="AR406" s="36"/>
      <c r="AT406" s="36"/>
      <c r="AU406" s="36"/>
      <c r="AY406" s="79"/>
      <c r="BB406" s="38"/>
      <c r="BC406" s="28"/>
      <c r="BD406" s="29"/>
    </row>
    <row r="407" spans="1:56" s="27" customFormat="1" x14ac:dyDescent="0.25">
      <c r="A407" s="30"/>
      <c r="F407" s="32"/>
      <c r="G407" s="32"/>
      <c r="H407" s="32"/>
      <c r="I407" s="35"/>
      <c r="J407" s="35"/>
      <c r="K407" s="35"/>
      <c r="L407" s="28"/>
      <c r="AF407" s="36"/>
      <c r="AG407" s="36"/>
      <c r="AH407" s="32"/>
      <c r="AJ407" s="33"/>
      <c r="AK407" s="36"/>
      <c r="AL407" s="36"/>
      <c r="AN407" s="36"/>
      <c r="AO407" s="36"/>
      <c r="AQ407" s="36"/>
      <c r="AR407" s="36"/>
      <c r="AT407" s="36"/>
      <c r="AU407" s="36"/>
      <c r="AY407" s="79"/>
      <c r="BB407" s="38"/>
      <c r="BC407" s="28"/>
      <c r="BD407" s="29"/>
    </row>
    <row r="408" spans="1:56" s="27" customFormat="1" x14ac:dyDescent="0.25">
      <c r="A408" s="30"/>
      <c r="F408" s="32"/>
      <c r="G408" s="32"/>
      <c r="H408" s="32"/>
      <c r="I408" s="35"/>
      <c r="J408" s="35"/>
      <c r="K408" s="35"/>
      <c r="L408" s="28"/>
      <c r="AF408" s="36"/>
      <c r="AG408" s="36"/>
      <c r="AH408" s="32"/>
      <c r="AJ408" s="33"/>
      <c r="AK408" s="36"/>
      <c r="AL408" s="36"/>
      <c r="AN408" s="36"/>
      <c r="AO408" s="36"/>
      <c r="AQ408" s="36"/>
      <c r="AR408" s="36"/>
      <c r="AT408" s="36"/>
      <c r="AU408" s="36"/>
      <c r="AY408" s="79"/>
      <c r="BB408" s="38"/>
      <c r="BC408" s="28"/>
      <c r="BD408" s="29"/>
    </row>
    <row r="409" spans="1:56" s="27" customFormat="1" x14ac:dyDescent="0.25">
      <c r="A409" s="30"/>
      <c r="F409" s="32"/>
      <c r="G409" s="32"/>
      <c r="H409" s="32"/>
      <c r="I409" s="35"/>
      <c r="J409" s="35"/>
      <c r="K409" s="35"/>
      <c r="L409" s="28"/>
      <c r="AF409" s="36"/>
      <c r="AG409" s="36"/>
      <c r="AH409" s="32"/>
      <c r="AJ409" s="33"/>
      <c r="AK409" s="36"/>
      <c r="AL409" s="36"/>
      <c r="AN409" s="36"/>
      <c r="AO409" s="36"/>
      <c r="AQ409" s="36"/>
      <c r="AR409" s="36"/>
      <c r="AT409" s="36"/>
      <c r="AU409" s="36"/>
      <c r="AY409" s="79"/>
      <c r="BB409" s="38"/>
      <c r="BC409" s="28"/>
      <c r="BD409" s="29"/>
    </row>
    <row r="410" spans="1:56" s="27" customFormat="1" x14ac:dyDescent="0.25">
      <c r="A410" s="30"/>
      <c r="F410" s="32"/>
      <c r="G410" s="32"/>
      <c r="H410" s="32"/>
      <c r="I410" s="35"/>
      <c r="J410" s="35"/>
      <c r="K410" s="35"/>
      <c r="L410" s="28"/>
      <c r="AF410" s="36"/>
      <c r="AG410" s="36"/>
      <c r="AH410" s="32"/>
      <c r="AJ410" s="33"/>
      <c r="AK410" s="36"/>
      <c r="AL410" s="36"/>
      <c r="AN410" s="36"/>
      <c r="AO410" s="36"/>
      <c r="AQ410" s="36"/>
      <c r="AR410" s="36"/>
      <c r="AT410" s="36"/>
      <c r="AU410" s="36"/>
      <c r="AY410" s="79"/>
      <c r="BB410" s="38"/>
      <c r="BC410" s="28"/>
      <c r="BD410" s="29"/>
    </row>
    <row r="411" spans="1:56" s="27" customFormat="1" x14ac:dyDescent="0.25">
      <c r="A411" s="30"/>
      <c r="F411" s="32"/>
      <c r="G411" s="32"/>
      <c r="H411" s="32"/>
      <c r="I411" s="35"/>
      <c r="J411" s="35"/>
      <c r="K411" s="35"/>
      <c r="L411" s="28"/>
      <c r="AF411" s="36"/>
      <c r="AG411" s="36"/>
      <c r="AH411" s="32"/>
      <c r="AJ411" s="33"/>
      <c r="AK411" s="36"/>
      <c r="AL411" s="36"/>
      <c r="AN411" s="36"/>
      <c r="AO411" s="36"/>
      <c r="AQ411" s="36"/>
      <c r="AR411" s="36"/>
      <c r="AT411" s="36"/>
      <c r="AU411" s="36"/>
      <c r="AY411" s="79"/>
      <c r="BB411" s="38"/>
      <c r="BC411" s="28"/>
      <c r="BD411" s="29"/>
    </row>
    <row r="412" spans="1:56" s="27" customFormat="1" x14ac:dyDescent="0.25">
      <c r="A412" s="30"/>
      <c r="F412" s="32"/>
      <c r="G412" s="32"/>
      <c r="H412" s="32"/>
      <c r="I412" s="35"/>
      <c r="J412" s="35"/>
      <c r="K412" s="35"/>
      <c r="L412" s="28"/>
      <c r="AF412" s="36"/>
      <c r="AG412" s="36"/>
      <c r="AH412" s="32"/>
      <c r="AJ412" s="33"/>
      <c r="AK412" s="36"/>
      <c r="AL412" s="36"/>
      <c r="AN412" s="36"/>
      <c r="AO412" s="36"/>
      <c r="AQ412" s="36"/>
      <c r="AR412" s="36"/>
      <c r="AT412" s="36"/>
      <c r="AU412" s="36"/>
      <c r="AY412" s="79"/>
      <c r="BB412" s="38"/>
      <c r="BC412" s="28"/>
      <c r="BD412" s="29"/>
    </row>
    <row r="413" spans="1:56" s="27" customFormat="1" x14ac:dyDescent="0.25">
      <c r="A413" s="30"/>
      <c r="F413" s="32"/>
      <c r="G413" s="32"/>
      <c r="H413" s="32"/>
      <c r="I413" s="35"/>
      <c r="J413" s="35"/>
      <c r="K413" s="35"/>
      <c r="L413" s="28"/>
      <c r="AF413" s="36"/>
      <c r="AG413" s="36"/>
      <c r="AH413" s="32"/>
      <c r="AJ413" s="33"/>
      <c r="AK413" s="36"/>
      <c r="AL413" s="36"/>
      <c r="AN413" s="36"/>
      <c r="AO413" s="36"/>
      <c r="AQ413" s="36"/>
      <c r="AR413" s="36"/>
      <c r="AT413" s="36"/>
      <c r="AU413" s="36"/>
      <c r="AY413" s="79"/>
      <c r="BB413" s="38"/>
      <c r="BC413" s="28"/>
      <c r="BD413" s="29"/>
    </row>
    <row r="414" spans="1:56" s="27" customFormat="1" x14ac:dyDescent="0.25">
      <c r="A414" s="30"/>
      <c r="F414" s="32"/>
      <c r="G414" s="32"/>
      <c r="H414" s="32"/>
      <c r="I414" s="35"/>
      <c r="J414" s="35"/>
      <c r="K414" s="35"/>
      <c r="L414" s="28"/>
      <c r="AF414" s="36"/>
      <c r="AG414" s="36"/>
      <c r="AH414" s="32"/>
      <c r="AJ414" s="33"/>
      <c r="AK414" s="36"/>
      <c r="AL414" s="36"/>
      <c r="AN414" s="36"/>
      <c r="AO414" s="36"/>
      <c r="AQ414" s="36"/>
      <c r="AR414" s="36"/>
      <c r="AT414" s="36"/>
      <c r="AU414" s="36"/>
      <c r="AY414" s="79"/>
      <c r="BB414" s="38"/>
      <c r="BC414" s="28"/>
      <c r="BD414" s="29"/>
    </row>
    <row r="415" spans="1:56" s="27" customFormat="1" x14ac:dyDescent="0.25">
      <c r="A415" s="30"/>
      <c r="F415" s="32"/>
      <c r="G415" s="32"/>
      <c r="H415" s="32"/>
      <c r="I415" s="35"/>
      <c r="J415" s="35"/>
      <c r="K415" s="35"/>
      <c r="L415" s="28"/>
      <c r="AF415" s="36"/>
      <c r="AG415" s="36"/>
      <c r="AH415" s="32"/>
      <c r="AJ415" s="33"/>
      <c r="AK415" s="36"/>
      <c r="AL415" s="36"/>
      <c r="AN415" s="36"/>
      <c r="AO415" s="36"/>
      <c r="AQ415" s="36"/>
      <c r="AR415" s="36"/>
      <c r="AT415" s="36"/>
      <c r="AU415" s="36"/>
      <c r="AY415" s="79"/>
      <c r="BB415" s="38"/>
      <c r="BC415" s="28"/>
      <c r="BD415" s="29"/>
    </row>
    <row r="416" spans="1:56" s="27" customFormat="1" x14ac:dyDescent="0.25">
      <c r="A416" s="30"/>
      <c r="F416" s="32"/>
      <c r="G416" s="32"/>
      <c r="H416" s="32"/>
      <c r="I416" s="35"/>
      <c r="J416" s="35"/>
      <c r="K416" s="35"/>
      <c r="L416" s="28"/>
      <c r="AF416" s="36"/>
      <c r="AG416" s="36"/>
      <c r="AH416" s="32"/>
      <c r="AJ416" s="33"/>
      <c r="AK416" s="36"/>
      <c r="AL416" s="36"/>
      <c r="AN416" s="36"/>
      <c r="AO416" s="36"/>
      <c r="AQ416" s="36"/>
      <c r="AR416" s="36"/>
      <c r="AT416" s="36"/>
      <c r="AU416" s="36"/>
      <c r="AY416" s="79"/>
      <c r="BB416" s="38"/>
      <c r="BC416" s="28"/>
      <c r="BD416" s="29"/>
    </row>
    <row r="417" spans="1:56" s="27" customFormat="1" x14ac:dyDescent="0.25">
      <c r="A417" s="30"/>
      <c r="F417" s="32"/>
      <c r="G417" s="32"/>
      <c r="H417" s="32"/>
      <c r="I417" s="35"/>
      <c r="J417" s="35"/>
      <c r="K417" s="35"/>
      <c r="L417" s="28"/>
      <c r="AF417" s="36"/>
      <c r="AG417" s="36"/>
      <c r="AH417" s="32"/>
      <c r="AJ417" s="33"/>
      <c r="AK417" s="36"/>
      <c r="AL417" s="36"/>
      <c r="AN417" s="36"/>
      <c r="AO417" s="36"/>
      <c r="AQ417" s="36"/>
      <c r="AR417" s="36"/>
      <c r="AT417" s="36"/>
      <c r="AU417" s="36"/>
      <c r="AY417" s="79"/>
      <c r="BB417" s="38"/>
      <c r="BC417" s="28"/>
      <c r="BD417" s="29"/>
    </row>
    <row r="418" spans="1:56" s="27" customFormat="1" x14ac:dyDescent="0.25">
      <c r="A418" s="30"/>
      <c r="F418" s="32"/>
      <c r="G418" s="32"/>
      <c r="H418" s="32"/>
      <c r="I418" s="35"/>
      <c r="J418" s="35"/>
      <c r="K418" s="35"/>
      <c r="L418" s="28"/>
      <c r="AF418" s="36"/>
      <c r="AG418" s="36"/>
      <c r="AH418" s="32"/>
      <c r="AJ418" s="33"/>
      <c r="AK418" s="36"/>
      <c r="AL418" s="36"/>
      <c r="AN418" s="36"/>
      <c r="AO418" s="36"/>
      <c r="AQ418" s="36"/>
      <c r="AR418" s="36"/>
      <c r="AT418" s="36"/>
      <c r="AU418" s="36"/>
      <c r="AY418" s="79"/>
      <c r="BB418" s="38"/>
      <c r="BC418" s="28"/>
      <c r="BD418" s="29"/>
    </row>
    <row r="419" spans="1:56" s="27" customFormat="1" x14ac:dyDescent="0.25">
      <c r="A419" s="30"/>
      <c r="F419" s="32"/>
      <c r="G419" s="32"/>
      <c r="H419" s="32"/>
      <c r="I419" s="35"/>
      <c r="J419" s="35"/>
      <c r="K419" s="35"/>
      <c r="L419" s="28"/>
      <c r="AF419" s="36"/>
      <c r="AG419" s="36"/>
      <c r="AH419" s="32"/>
      <c r="AJ419" s="33"/>
      <c r="AK419" s="36"/>
      <c r="AL419" s="36"/>
      <c r="AN419" s="36"/>
      <c r="AO419" s="36"/>
      <c r="AQ419" s="36"/>
      <c r="AR419" s="36"/>
      <c r="AT419" s="36"/>
      <c r="AU419" s="36"/>
      <c r="AY419" s="79"/>
      <c r="BB419" s="38"/>
      <c r="BC419" s="28"/>
      <c r="BD419" s="29"/>
    </row>
    <row r="420" spans="1:56" s="27" customFormat="1" x14ac:dyDescent="0.25">
      <c r="A420" s="30"/>
      <c r="F420" s="32"/>
      <c r="G420" s="32"/>
      <c r="H420" s="32"/>
      <c r="I420" s="35"/>
      <c r="J420" s="35"/>
      <c r="K420" s="35"/>
      <c r="L420" s="28"/>
      <c r="AF420" s="36"/>
      <c r="AG420" s="36"/>
      <c r="AH420" s="32"/>
      <c r="AJ420" s="33"/>
      <c r="AK420" s="36"/>
      <c r="AL420" s="36"/>
      <c r="AN420" s="36"/>
      <c r="AO420" s="36"/>
      <c r="AQ420" s="36"/>
      <c r="AR420" s="36"/>
      <c r="AT420" s="36"/>
      <c r="AU420" s="36"/>
      <c r="AY420" s="79"/>
      <c r="BB420" s="38"/>
      <c r="BC420" s="28"/>
      <c r="BD420" s="29"/>
    </row>
    <row r="421" spans="1:56" s="27" customFormat="1" x14ac:dyDescent="0.25">
      <c r="A421" s="30"/>
      <c r="F421" s="32"/>
      <c r="G421" s="32"/>
      <c r="H421" s="32"/>
      <c r="I421" s="35"/>
      <c r="J421" s="35"/>
      <c r="K421" s="35"/>
      <c r="L421" s="28"/>
      <c r="AF421" s="36"/>
      <c r="AG421" s="36"/>
      <c r="AH421" s="32"/>
      <c r="AJ421" s="33"/>
      <c r="AK421" s="36"/>
      <c r="AL421" s="36"/>
      <c r="AN421" s="36"/>
      <c r="AO421" s="36"/>
      <c r="AQ421" s="36"/>
      <c r="AR421" s="36"/>
      <c r="AT421" s="36"/>
      <c r="AU421" s="36"/>
      <c r="AY421" s="79"/>
      <c r="BB421" s="38"/>
      <c r="BC421" s="28"/>
      <c r="BD421" s="29"/>
    </row>
    <row r="422" spans="1:56" s="27" customFormat="1" x14ac:dyDescent="0.25">
      <c r="A422" s="30"/>
      <c r="F422" s="32"/>
      <c r="G422" s="32"/>
      <c r="H422" s="32"/>
      <c r="I422" s="35"/>
      <c r="J422" s="35"/>
      <c r="K422" s="35"/>
      <c r="L422" s="28"/>
      <c r="AF422" s="36"/>
      <c r="AG422" s="36"/>
      <c r="AH422" s="32"/>
      <c r="AJ422" s="33"/>
      <c r="AK422" s="36"/>
      <c r="AL422" s="36"/>
      <c r="AN422" s="36"/>
      <c r="AO422" s="36"/>
      <c r="AQ422" s="36"/>
      <c r="AR422" s="36"/>
      <c r="AT422" s="36"/>
      <c r="AU422" s="36"/>
      <c r="AY422" s="79"/>
      <c r="BB422" s="38"/>
      <c r="BC422" s="28"/>
      <c r="BD422" s="29"/>
    </row>
    <row r="423" spans="1:56" s="27" customFormat="1" x14ac:dyDescent="0.25">
      <c r="A423" s="30"/>
      <c r="F423" s="32"/>
      <c r="G423" s="32"/>
      <c r="H423" s="32"/>
      <c r="I423" s="35"/>
      <c r="J423" s="35"/>
      <c r="K423" s="35"/>
      <c r="L423" s="28"/>
      <c r="AF423" s="36"/>
      <c r="AG423" s="36"/>
      <c r="AH423" s="32"/>
      <c r="AJ423" s="33"/>
      <c r="AK423" s="36"/>
      <c r="AL423" s="36"/>
      <c r="AN423" s="36"/>
      <c r="AO423" s="36"/>
      <c r="AQ423" s="36"/>
      <c r="AR423" s="36"/>
      <c r="AT423" s="36"/>
      <c r="AU423" s="36"/>
      <c r="AY423" s="79"/>
      <c r="BB423" s="38"/>
      <c r="BC423" s="28"/>
      <c r="BD423" s="29"/>
    </row>
    <row r="424" spans="1:56" s="27" customFormat="1" x14ac:dyDescent="0.25">
      <c r="A424" s="30"/>
      <c r="F424" s="32"/>
      <c r="G424" s="32"/>
      <c r="H424" s="32"/>
      <c r="I424" s="35"/>
      <c r="J424" s="35"/>
      <c r="K424" s="35"/>
      <c r="L424" s="28"/>
      <c r="AF424" s="36"/>
      <c r="AG424" s="36"/>
      <c r="AH424" s="32"/>
      <c r="AJ424" s="33"/>
      <c r="AK424" s="36"/>
      <c r="AL424" s="36"/>
      <c r="AN424" s="36"/>
      <c r="AO424" s="36"/>
      <c r="AQ424" s="36"/>
      <c r="AR424" s="36"/>
      <c r="AT424" s="36"/>
      <c r="AU424" s="36"/>
      <c r="AY424" s="79"/>
      <c r="BB424" s="38"/>
      <c r="BC424" s="28"/>
      <c r="BD424" s="29"/>
    </row>
    <row r="425" spans="1:56" s="27" customFormat="1" x14ac:dyDescent="0.25">
      <c r="A425" s="30"/>
      <c r="F425" s="32"/>
      <c r="G425" s="32"/>
      <c r="H425" s="32"/>
      <c r="I425" s="35"/>
      <c r="J425" s="35"/>
      <c r="K425" s="35"/>
      <c r="L425" s="28"/>
      <c r="AF425" s="36"/>
      <c r="AG425" s="36"/>
      <c r="AH425" s="32"/>
      <c r="AJ425" s="33"/>
      <c r="AK425" s="36"/>
      <c r="AL425" s="36"/>
      <c r="AN425" s="36"/>
      <c r="AO425" s="36"/>
      <c r="AQ425" s="36"/>
      <c r="AR425" s="36"/>
      <c r="AT425" s="36"/>
      <c r="AU425" s="36"/>
      <c r="AY425" s="79"/>
      <c r="BB425" s="38"/>
      <c r="BC425" s="28"/>
      <c r="BD425" s="29"/>
    </row>
    <row r="426" spans="1:56" s="27" customFormat="1" x14ac:dyDescent="0.25">
      <c r="A426" s="30"/>
      <c r="F426" s="32"/>
      <c r="G426" s="32"/>
      <c r="H426" s="32"/>
      <c r="I426" s="35"/>
      <c r="J426" s="35"/>
      <c r="K426" s="35"/>
      <c r="L426" s="28"/>
      <c r="AF426" s="36"/>
      <c r="AG426" s="36"/>
      <c r="AH426" s="32"/>
      <c r="AJ426" s="33"/>
      <c r="AK426" s="36"/>
      <c r="AL426" s="36"/>
      <c r="AN426" s="36"/>
      <c r="AO426" s="36"/>
      <c r="AQ426" s="36"/>
      <c r="AR426" s="36"/>
      <c r="AT426" s="36"/>
      <c r="AU426" s="36"/>
      <c r="AY426" s="79"/>
      <c r="BB426" s="38"/>
      <c r="BC426" s="28"/>
      <c r="BD426" s="29"/>
    </row>
    <row r="427" spans="1:56" s="27" customFormat="1" x14ac:dyDescent="0.25">
      <c r="A427" s="30"/>
      <c r="F427" s="32"/>
      <c r="G427" s="32"/>
      <c r="H427" s="32"/>
      <c r="I427" s="35"/>
      <c r="J427" s="35"/>
      <c r="K427" s="35"/>
      <c r="L427" s="28"/>
      <c r="AF427" s="36"/>
      <c r="AG427" s="36"/>
      <c r="AH427" s="32"/>
      <c r="AJ427" s="33"/>
      <c r="AK427" s="36"/>
      <c r="AL427" s="36"/>
      <c r="AN427" s="36"/>
      <c r="AO427" s="36"/>
      <c r="AQ427" s="36"/>
      <c r="AR427" s="36"/>
      <c r="AT427" s="36"/>
      <c r="AU427" s="36"/>
      <c r="AY427" s="79"/>
      <c r="BB427" s="38"/>
      <c r="BC427" s="28"/>
      <c r="BD427" s="29"/>
    </row>
    <row r="428" spans="1:56" s="27" customFormat="1" x14ac:dyDescent="0.25">
      <c r="A428" s="30"/>
      <c r="F428" s="32"/>
      <c r="G428" s="32"/>
      <c r="H428" s="32"/>
      <c r="I428" s="35"/>
      <c r="J428" s="35"/>
      <c r="K428" s="35"/>
      <c r="L428" s="28"/>
      <c r="AF428" s="36"/>
      <c r="AG428" s="36"/>
      <c r="AH428" s="32"/>
      <c r="AJ428" s="33"/>
      <c r="AK428" s="36"/>
      <c r="AL428" s="36"/>
      <c r="AN428" s="36"/>
      <c r="AO428" s="36"/>
      <c r="AQ428" s="36"/>
      <c r="AR428" s="36"/>
      <c r="AT428" s="36"/>
      <c r="AU428" s="36"/>
      <c r="AY428" s="79"/>
      <c r="BB428" s="38"/>
      <c r="BC428" s="28"/>
      <c r="BD428" s="29"/>
    </row>
    <row r="429" spans="1:56" s="27" customFormat="1" x14ac:dyDescent="0.25">
      <c r="A429" s="30"/>
      <c r="F429" s="32"/>
      <c r="G429" s="32"/>
      <c r="H429" s="32"/>
      <c r="I429" s="35"/>
      <c r="J429" s="35"/>
      <c r="K429" s="35"/>
      <c r="L429" s="28"/>
      <c r="AF429" s="36"/>
      <c r="AG429" s="36"/>
      <c r="AH429" s="32"/>
      <c r="AJ429" s="33"/>
      <c r="AK429" s="36"/>
      <c r="AL429" s="36"/>
      <c r="AN429" s="36"/>
      <c r="AO429" s="36"/>
      <c r="AQ429" s="36"/>
      <c r="AR429" s="36"/>
      <c r="AT429" s="36"/>
      <c r="AU429" s="36"/>
      <c r="AY429" s="79"/>
      <c r="BB429" s="38"/>
      <c r="BC429" s="28"/>
      <c r="BD429" s="29"/>
    </row>
    <row r="430" spans="1:56" s="27" customFormat="1" x14ac:dyDescent="0.25">
      <c r="A430" s="30"/>
      <c r="F430" s="32"/>
      <c r="G430" s="32"/>
      <c r="H430" s="32"/>
      <c r="I430" s="35"/>
      <c r="J430" s="35"/>
      <c r="K430" s="35"/>
      <c r="L430" s="28"/>
      <c r="AF430" s="36"/>
      <c r="AG430" s="36"/>
      <c r="AH430" s="32"/>
      <c r="AJ430" s="33"/>
      <c r="AK430" s="36"/>
      <c r="AL430" s="36"/>
      <c r="AN430" s="36"/>
      <c r="AO430" s="36"/>
      <c r="AQ430" s="36"/>
      <c r="AR430" s="36"/>
      <c r="AT430" s="36"/>
      <c r="AU430" s="36"/>
      <c r="AY430" s="79"/>
      <c r="BB430" s="38"/>
      <c r="BC430" s="28"/>
      <c r="BD430" s="29"/>
    </row>
    <row r="431" spans="1:56" s="27" customFormat="1" x14ac:dyDescent="0.25">
      <c r="A431" s="30"/>
      <c r="F431" s="32"/>
      <c r="G431" s="32"/>
      <c r="H431" s="32"/>
      <c r="I431" s="35"/>
      <c r="J431" s="35"/>
      <c r="K431" s="35"/>
      <c r="L431" s="28"/>
      <c r="AF431" s="36"/>
      <c r="AG431" s="36"/>
      <c r="AH431" s="32"/>
      <c r="AJ431" s="33"/>
      <c r="AK431" s="36"/>
      <c r="AL431" s="36"/>
      <c r="AN431" s="36"/>
      <c r="AO431" s="36"/>
      <c r="AQ431" s="36"/>
      <c r="AR431" s="36"/>
      <c r="AT431" s="36"/>
      <c r="AU431" s="36"/>
      <c r="AY431" s="79"/>
      <c r="BB431" s="38"/>
      <c r="BC431" s="28"/>
      <c r="BD431" s="29"/>
    </row>
    <row r="432" spans="1:56" s="27" customFormat="1" x14ac:dyDescent="0.25">
      <c r="A432" s="30"/>
      <c r="F432" s="32"/>
      <c r="G432" s="32"/>
      <c r="H432" s="32"/>
      <c r="I432" s="35"/>
      <c r="J432" s="35"/>
      <c r="K432" s="35"/>
      <c r="L432" s="28"/>
      <c r="AF432" s="36"/>
      <c r="AG432" s="36"/>
      <c r="AH432" s="32"/>
      <c r="AJ432" s="33"/>
      <c r="AK432" s="36"/>
      <c r="AL432" s="36"/>
      <c r="AN432" s="36"/>
      <c r="AO432" s="36"/>
      <c r="AQ432" s="36"/>
      <c r="AR432" s="36"/>
      <c r="AT432" s="36"/>
      <c r="AU432" s="36"/>
      <c r="AY432" s="79"/>
      <c r="BB432" s="38"/>
      <c r="BC432" s="28"/>
      <c r="BD432" s="29"/>
    </row>
    <row r="433" spans="1:56" s="27" customFormat="1" x14ac:dyDescent="0.25">
      <c r="A433" s="30"/>
      <c r="F433" s="32"/>
      <c r="G433" s="32"/>
      <c r="H433" s="32"/>
      <c r="I433" s="35"/>
      <c r="J433" s="35"/>
      <c r="K433" s="35"/>
      <c r="L433" s="28"/>
      <c r="AF433" s="36"/>
      <c r="AG433" s="36"/>
      <c r="AH433" s="32"/>
      <c r="AJ433" s="33"/>
      <c r="AK433" s="36"/>
      <c r="AL433" s="36"/>
      <c r="AN433" s="36"/>
      <c r="AO433" s="36"/>
      <c r="AQ433" s="36"/>
      <c r="AR433" s="36"/>
      <c r="AT433" s="36"/>
      <c r="AU433" s="36"/>
      <c r="AY433" s="79"/>
      <c r="BB433" s="38"/>
      <c r="BC433" s="28"/>
      <c r="BD433" s="29"/>
    </row>
    <row r="434" spans="1:56" s="27" customFormat="1" x14ac:dyDescent="0.25">
      <c r="A434" s="30"/>
      <c r="F434" s="32"/>
      <c r="G434" s="32"/>
      <c r="H434" s="32"/>
      <c r="I434" s="35"/>
      <c r="J434" s="35"/>
      <c r="K434" s="35"/>
      <c r="L434" s="28"/>
      <c r="AF434" s="36"/>
      <c r="AG434" s="36"/>
      <c r="AH434" s="32"/>
      <c r="AJ434" s="33"/>
      <c r="AK434" s="36"/>
      <c r="AL434" s="36"/>
      <c r="AN434" s="36"/>
      <c r="AO434" s="36"/>
      <c r="AQ434" s="36"/>
      <c r="AR434" s="36"/>
      <c r="AT434" s="36"/>
      <c r="AU434" s="36"/>
      <c r="AY434" s="79"/>
      <c r="BB434" s="38"/>
      <c r="BC434" s="28"/>
      <c r="BD434" s="29"/>
    </row>
    <row r="435" spans="1:56" s="27" customFormat="1" x14ac:dyDescent="0.25">
      <c r="A435" s="30"/>
      <c r="F435" s="32"/>
      <c r="G435" s="32"/>
      <c r="H435" s="32"/>
      <c r="I435" s="35"/>
      <c r="J435" s="35"/>
      <c r="K435" s="35"/>
      <c r="L435" s="28"/>
      <c r="AF435" s="36"/>
      <c r="AG435" s="36"/>
      <c r="AH435" s="32"/>
      <c r="AJ435" s="33"/>
      <c r="AK435" s="36"/>
      <c r="AL435" s="36"/>
      <c r="AN435" s="36"/>
      <c r="AO435" s="36"/>
      <c r="AQ435" s="36"/>
      <c r="AR435" s="36"/>
      <c r="AT435" s="36"/>
      <c r="AU435" s="36"/>
      <c r="AY435" s="79"/>
      <c r="BB435" s="38"/>
      <c r="BC435" s="28"/>
      <c r="BD435" s="29"/>
    </row>
    <row r="436" spans="1:56" s="27" customFormat="1" x14ac:dyDescent="0.25">
      <c r="A436" s="30"/>
      <c r="F436" s="32"/>
      <c r="G436" s="32"/>
      <c r="H436" s="32"/>
      <c r="I436" s="35"/>
      <c r="J436" s="35"/>
      <c r="K436" s="35"/>
      <c r="L436" s="28"/>
      <c r="AF436" s="36"/>
      <c r="AG436" s="36"/>
      <c r="AH436" s="32"/>
      <c r="AJ436" s="33"/>
      <c r="AK436" s="36"/>
      <c r="AL436" s="36"/>
      <c r="AN436" s="36"/>
      <c r="AO436" s="36"/>
      <c r="AQ436" s="36"/>
      <c r="AR436" s="36"/>
      <c r="AT436" s="36"/>
      <c r="AU436" s="36"/>
      <c r="AY436" s="79"/>
      <c r="BB436" s="38"/>
      <c r="BC436" s="28"/>
      <c r="BD436" s="29"/>
    </row>
    <row r="437" spans="1:56" s="27" customFormat="1" x14ac:dyDescent="0.25">
      <c r="A437" s="30"/>
      <c r="F437" s="32"/>
      <c r="G437" s="32"/>
      <c r="H437" s="32"/>
      <c r="I437" s="35"/>
      <c r="J437" s="35"/>
      <c r="K437" s="35"/>
      <c r="L437" s="28"/>
      <c r="AF437" s="36"/>
      <c r="AG437" s="36"/>
      <c r="AH437" s="32"/>
      <c r="AJ437" s="33"/>
      <c r="AK437" s="36"/>
      <c r="AL437" s="36"/>
      <c r="AN437" s="36"/>
      <c r="AO437" s="36"/>
      <c r="AQ437" s="36"/>
      <c r="AR437" s="36"/>
      <c r="AT437" s="36"/>
      <c r="AU437" s="36"/>
      <c r="AY437" s="79"/>
      <c r="BB437" s="38"/>
      <c r="BC437" s="28"/>
      <c r="BD437" s="29"/>
    </row>
    <row r="438" spans="1:56" s="27" customFormat="1" x14ac:dyDescent="0.25">
      <c r="A438" s="30"/>
      <c r="F438" s="32"/>
      <c r="G438" s="32"/>
      <c r="H438" s="32"/>
      <c r="I438" s="35"/>
      <c r="J438" s="35"/>
      <c r="K438" s="35"/>
      <c r="L438" s="28"/>
      <c r="AF438" s="36"/>
      <c r="AG438" s="36"/>
      <c r="AH438" s="32"/>
      <c r="AJ438" s="33"/>
      <c r="AK438" s="36"/>
      <c r="AL438" s="36"/>
      <c r="AN438" s="36"/>
      <c r="AO438" s="36"/>
      <c r="AQ438" s="36"/>
      <c r="AR438" s="36"/>
      <c r="AT438" s="36"/>
      <c r="AU438" s="36"/>
      <c r="AY438" s="79"/>
      <c r="BB438" s="38"/>
      <c r="BC438" s="28"/>
      <c r="BD438" s="29"/>
    </row>
    <row r="439" spans="1:56" s="27" customFormat="1" x14ac:dyDescent="0.25">
      <c r="A439" s="30"/>
      <c r="F439" s="32"/>
      <c r="G439" s="32"/>
      <c r="H439" s="32"/>
      <c r="I439" s="35"/>
      <c r="J439" s="35"/>
      <c r="K439" s="35"/>
      <c r="L439" s="28"/>
      <c r="AF439" s="36"/>
      <c r="AG439" s="36"/>
      <c r="AH439" s="32"/>
      <c r="AJ439" s="33"/>
      <c r="AK439" s="36"/>
      <c r="AL439" s="36"/>
      <c r="AN439" s="36"/>
      <c r="AO439" s="36"/>
      <c r="AQ439" s="36"/>
      <c r="AR439" s="36"/>
      <c r="AT439" s="36"/>
      <c r="AU439" s="36"/>
      <c r="AY439" s="79"/>
      <c r="BB439" s="38"/>
      <c r="BC439" s="28"/>
      <c r="BD439" s="29"/>
    </row>
    <row r="440" spans="1:56" s="27" customFormat="1" x14ac:dyDescent="0.25">
      <c r="A440" s="30"/>
      <c r="F440" s="32"/>
      <c r="G440" s="32"/>
      <c r="H440" s="32"/>
      <c r="I440" s="35"/>
      <c r="J440" s="35"/>
      <c r="K440" s="35"/>
      <c r="L440" s="28"/>
      <c r="AF440" s="36"/>
      <c r="AG440" s="36"/>
      <c r="AH440" s="32"/>
      <c r="AJ440" s="33"/>
      <c r="AK440" s="36"/>
      <c r="AL440" s="36"/>
      <c r="AN440" s="36"/>
      <c r="AO440" s="36"/>
      <c r="AQ440" s="36"/>
      <c r="AR440" s="36"/>
      <c r="AT440" s="36"/>
      <c r="AU440" s="36"/>
      <c r="AY440" s="79"/>
      <c r="BB440" s="38"/>
      <c r="BC440" s="28"/>
      <c r="BD440" s="29"/>
    </row>
    <row r="441" spans="1:56" s="27" customFormat="1" x14ac:dyDescent="0.25">
      <c r="A441" s="30"/>
      <c r="F441" s="32"/>
      <c r="G441" s="32"/>
      <c r="H441" s="32"/>
      <c r="I441" s="35"/>
      <c r="J441" s="35"/>
      <c r="K441" s="35"/>
      <c r="L441" s="28"/>
      <c r="AF441" s="36"/>
      <c r="AG441" s="36"/>
      <c r="AH441" s="32"/>
      <c r="AJ441" s="33"/>
      <c r="AK441" s="36"/>
      <c r="AL441" s="36"/>
      <c r="AN441" s="36"/>
      <c r="AO441" s="36"/>
      <c r="AQ441" s="36"/>
      <c r="AR441" s="36"/>
      <c r="AT441" s="36"/>
      <c r="AU441" s="36"/>
      <c r="AY441" s="79"/>
      <c r="BB441" s="38"/>
      <c r="BC441" s="28"/>
      <c r="BD441" s="29"/>
    </row>
    <row r="442" spans="1:56" s="27" customFormat="1" x14ac:dyDescent="0.25">
      <c r="A442" s="30"/>
      <c r="F442" s="32"/>
      <c r="G442" s="32"/>
      <c r="H442" s="32"/>
      <c r="I442" s="35"/>
      <c r="J442" s="35"/>
      <c r="K442" s="35"/>
      <c r="L442" s="28"/>
      <c r="AF442" s="36"/>
      <c r="AG442" s="36"/>
      <c r="AH442" s="32"/>
      <c r="AJ442" s="33"/>
      <c r="AK442" s="36"/>
      <c r="AL442" s="36"/>
      <c r="AN442" s="36"/>
      <c r="AO442" s="36"/>
      <c r="AQ442" s="36"/>
      <c r="AR442" s="36"/>
      <c r="AT442" s="36"/>
      <c r="AU442" s="36"/>
      <c r="AY442" s="79"/>
      <c r="BB442" s="38"/>
      <c r="BC442" s="28"/>
      <c r="BD442" s="29"/>
    </row>
    <row r="443" spans="1:56" s="27" customFormat="1" x14ac:dyDescent="0.25">
      <c r="A443" s="30"/>
      <c r="F443" s="32"/>
      <c r="G443" s="32"/>
      <c r="H443" s="32"/>
      <c r="I443" s="35"/>
      <c r="J443" s="35"/>
      <c r="K443" s="35"/>
      <c r="L443" s="28"/>
      <c r="AF443" s="36"/>
      <c r="AG443" s="36"/>
      <c r="AH443" s="32"/>
      <c r="AJ443" s="33"/>
      <c r="AK443" s="36"/>
      <c r="AL443" s="36"/>
      <c r="AN443" s="36"/>
      <c r="AO443" s="36"/>
      <c r="AQ443" s="36"/>
      <c r="AR443" s="36"/>
      <c r="AT443" s="36"/>
      <c r="AU443" s="36"/>
      <c r="AY443" s="79"/>
      <c r="BB443" s="38"/>
      <c r="BC443" s="28"/>
      <c r="BD443" s="29"/>
    </row>
    <row r="444" spans="1:56" s="27" customFormat="1" x14ac:dyDescent="0.25">
      <c r="A444" s="30"/>
      <c r="F444" s="32"/>
      <c r="G444" s="32"/>
      <c r="H444" s="32"/>
      <c r="I444" s="35"/>
      <c r="J444" s="35"/>
      <c r="K444" s="35"/>
      <c r="L444" s="28"/>
      <c r="AF444" s="36"/>
      <c r="AG444" s="36"/>
      <c r="AH444" s="32"/>
      <c r="AJ444" s="33"/>
      <c r="AK444" s="36"/>
      <c r="AL444" s="36"/>
      <c r="AN444" s="36"/>
      <c r="AO444" s="36"/>
      <c r="AQ444" s="36"/>
      <c r="AR444" s="36"/>
      <c r="AT444" s="36"/>
      <c r="AU444" s="36"/>
      <c r="AY444" s="79"/>
      <c r="BB444" s="38"/>
      <c r="BC444" s="28"/>
      <c r="BD444" s="29"/>
    </row>
    <row r="445" spans="1:56" s="27" customFormat="1" x14ac:dyDescent="0.25">
      <c r="A445" s="30"/>
      <c r="F445" s="32"/>
      <c r="G445" s="32"/>
      <c r="H445" s="32"/>
      <c r="I445" s="35"/>
      <c r="J445" s="35"/>
      <c r="K445" s="35"/>
      <c r="L445" s="28"/>
      <c r="AF445" s="36"/>
      <c r="AG445" s="36"/>
      <c r="AH445" s="32"/>
      <c r="AJ445" s="33"/>
      <c r="AK445" s="36"/>
      <c r="AL445" s="36"/>
      <c r="AN445" s="36"/>
      <c r="AO445" s="36"/>
      <c r="AQ445" s="36"/>
      <c r="AR445" s="36"/>
      <c r="AT445" s="36"/>
      <c r="AU445" s="36"/>
      <c r="AY445" s="79"/>
      <c r="BB445" s="38"/>
      <c r="BC445" s="28"/>
      <c r="BD445" s="29"/>
    </row>
    <row r="446" spans="1:56" s="27" customFormat="1" x14ac:dyDescent="0.25">
      <c r="A446" s="30"/>
      <c r="F446" s="32"/>
      <c r="G446" s="32"/>
      <c r="H446" s="32"/>
      <c r="I446" s="35"/>
      <c r="J446" s="35"/>
      <c r="K446" s="35"/>
      <c r="L446" s="28"/>
      <c r="AF446" s="36"/>
      <c r="AG446" s="36"/>
      <c r="AH446" s="32"/>
      <c r="AJ446" s="33"/>
      <c r="AK446" s="36"/>
      <c r="AL446" s="36"/>
      <c r="AN446" s="36"/>
      <c r="AO446" s="36"/>
      <c r="AQ446" s="36"/>
      <c r="AR446" s="36"/>
      <c r="AT446" s="36"/>
      <c r="AU446" s="36"/>
      <c r="AY446" s="79"/>
      <c r="BB446" s="38"/>
      <c r="BC446" s="28"/>
      <c r="BD446" s="29"/>
    </row>
    <row r="447" spans="1:56" s="27" customFormat="1" x14ac:dyDescent="0.25">
      <c r="A447" s="30"/>
      <c r="F447" s="32"/>
      <c r="G447" s="32"/>
      <c r="H447" s="32"/>
      <c r="I447" s="35"/>
      <c r="J447" s="35"/>
      <c r="K447" s="35"/>
      <c r="L447" s="28"/>
      <c r="AF447" s="36"/>
      <c r="AG447" s="36"/>
      <c r="AH447" s="32"/>
      <c r="AJ447" s="33"/>
      <c r="AK447" s="36"/>
      <c r="AL447" s="36"/>
      <c r="AN447" s="36"/>
      <c r="AO447" s="36"/>
      <c r="AQ447" s="36"/>
      <c r="AR447" s="36"/>
      <c r="AT447" s="36"/>
      <c r="AU447" s="36"/>
      <c r="AY447" s="79"/>
      <c r="BB447" s="38"/>
      <c r="BC447" s="28"/>
      <c r="BD447" s="29"/>
    </row>
    <row r="454" spans="6:55" x14ac:dyDescent="0.25">
      <c r="F454" s="99"/>
      <c r="G454" s="99"/>
      <c r="H454" s="99"/>
      <c r="I454" s="99"/>
      <c r="J454" s="99"/>
      <c r="K454" s="99"/>
      <c r="L454" s="99"/>
      <c r="AF454" s="99"/>
      <c r="AG454" s="99"/>
      <c r="AH454" s="99"/>
      <c r="AJ454" s="99"/>
      <c r="AK454" s="99"/>
      <c r="AL454" s="99"/>
      <c r="AN454" s="99"/>
      <c r="AO454" s="99"/>
      <c r="AQ454" s="99"/>
      <c r="AR454" s="99"/>
      <c r="AT454" s="99"/>
      <c r="AU454" s="99"/>
      <c r="AY454" s="99"/>
      <c r="BB454" s="99"/>
      <c r="BC454" s="99"/>
    </row>
    <row r="455" spans="6:55" x14ac:dyDescent="0.25">
      <c r="F455" s="99"/>
      <c r="G455" s="99"/>
      <c r="H455" s="99"/>
      <c r="I455" s="99"/>
      <c r="J455" s="99"/>
      <c r="K455" s="99"/>
      <c r="L455" s="99"/>
      <c r="AF455" s="99"/>
      <c r="AG455" s="99"/>
      <c r="AH455" s="99"/>
      <c r="AJ455" s="99"/>
      <c r="AK455" s="99"/>
      <c r="AL455" s="99"/>
      <c r="AN455" s="99"/>
      <c r="AO455" s="99"/>
      <c r="AQ455" s="99"/>
      <c r="AR455" s="99"/>
      <c r="AT455" s="99"/>
      <c r="AU455" s="99"/>
      <c r="AY455" s="99"/>
      <c r="BB455" s="99"/>
      <c r="BC455" s="99"/>
    </row>
    <row r="456" spans="6:55" x14ac:dyDescent="0.25">
      <c r="F456" s="99"/>
      <c r="G456" s="99"/>
      <c r="H456" s="99"/>
      <c r="I456" s="99"/>
      <c r="J456" s="99"/>
      <c r="K456" s="99"/>
      <c r="L456" s="99"/>
      <c r="AF456" s="99"/>
      <c r="AG456" s="99"/>
      <c r="AH456" s="99"/>
      <c r="AJ456" s="99"/>
      <c r="AK456" s="99"/>
      <c r="AL456" s="99"/>
      <c r="AN456" s="99"/>
      <c r="AO456" s="99"/>
      <c r="AQ456" s="99"/>
      <c r="AR456" s="99"/>
      <c r="AT456" s="99"/>
      <c r="AU456" s="99"/>
      <c r="AY456" s="99"/>
      <c r="BB456" s="99"/>
      <c r="BC456" s="99"/>
    </row>
    <row r="457" spans="6:55" x14ac:dyDescent="0.25">
      <c r="F457" s="99"/>
      <c r="G457" s="99"/>
      <c r="H457" s="99"/>
      <c r="I457" s="99"/>
      <c r="J457" s="99"/>
      <c r="K457" s="99"/>
      <c r="L457" s="99"/>
      <c r="AF457" s="99"/>
      <c r="AG457" s="99"/>
      <c r="AH457" s="99"/>
      <c r="AJ457" s="99"/>
      <c r="AK457" s="99"/>
      <c r="AL457" s="99"/>
      <c r="AN457" s="99"/>
      <c r="AO457" s="99"/>
      <c r="AQ457" s="99"/>
      <c r="AR457" s="99"/>
      <c r="AT457" s="99"/>
      <c r="AU457" s="99"/>
      <c r="AY457" s="99"/>
      <c r="BB457" s="99"/>
      <c r="BC457" s="99"/>
    </row>
    <row r="458" spans="6:55" x14ac:dyDescent="0.25">
      <c r="F458" s="99"/>
      <c r="G458" s="99"/>
      <c r="H458" s="99"/>
      <c r="I458" s="99"/>
      <c r="J458" s="99"/>
      <c r="K458" s="99"/>
      <c r="L458" s="99"/>
      <c r="AF458" s="99"/>
      <c r="AG458" s="99"/>
      <c r="AH458" s="99"/>
      <c r="AJ458" s="99"/>
      <c r="AK458" s="99"/>
      <c r="AL458" s="99"/>
      <c r="AN458" s="99"/>
      <c r="AO458" s="99"/>
      <c r="AQ458" s="99"/>
      <c r="AR458" s="99"/>
      <c r="AT458" s="99"/>
      <c r="AU458" s="99"/>
      <c r="AY458" s="99"/>
      <c r="BB458" s="99"/>
      <c r="BC458" s="99"/>
    </row>
    <row r="459" spans="6:55" x14ac:dyDescent="0.25">
      <c r="F459" s="99"/>
      <c r="G459" s="99"/>
      <c r="H459" s="99"/>
      <c r="I459" s="99"/>
      <c r="J459" s="99"/>
      <c r="K459" s="99"/>
      <c r="L459" s="99"/>
      <c r="AF459" s="99"/>
      <c r="AG459" s="99"/>
      <c r="AH459" s="99"/>
      <c r="AJ459" s="99"/>
      <c r="AK459" s="99"/>
      <c r="AL459" s="99"/>
      <c r="AN459" s="99"/>
      <c r="AO459" s="99"/>
      <c r="AQ459" s="99"/>
      <c r="AR459" s="99"/>
      <c r="AT459" s="99"/>
      <c r="AU459" s="99"/>
      <c r="AY459" s="99"/>
      <c r="BB459" s="99"/>
      <c r="BC459" s="99"/>
    </row>
    <row r="460" spans="6:55" x14ac:dyDescent="0.25">
      <c r="F460" s="99"/>
      <c r="G460" s="99"/>
      <c r="H460" s="99"/>
      <c r="I460" s="99"/>
      <c r="J460" s="99"/>
      <c r="K460" s="99"/>
      <c r="L460" s="99"/>
      <c r="AF460" s="99"/>
      <c r="AG460" s="99"/>
      <c r="AH460" s="99"/>
      <c r="AJ460" s="99"/>
      <c r="AK460" s="99"/>
      <c r="AL460" s="99"/>
      <c r="AN460" s="99"/>
      <c r="AO460" s="99"/>
      <c r="AQ460" s="99"/>
      <c r="AR460" s="99"/>
      <c r="AT460" s="99"/>
      <c r="AU460" s="99"/>
      <c r="AY460" s="99"/>
      <c r="BB460" s="99"/>
      <c r="BC460" s="99"/>
    </row>
    <row r="461" spans="6:55" x14ac:dyDescent="0.25">
      <c r="F461" s="99"/>
      <c r="G461" s="99"/>
      <c r="H461" s="99"/>
      <c r="I461" s="99"/>
      <c r="J461" s="99"/>
      <c r="K461" s="99"/>
      <c r="L461" s="99"/>
      <c r="AF461" s="99"/>
      <c r="AG461" s="99"/>
      <c r="AH461" s="99"/>
      <c r="AJ461" s="99"/>
      <c r="AK461" s="99"/>
      <c r="AL461" s="99"/>
      <c r="AN461" s="99"/>
      <c r="AO461" s="99"/>
      <c r="AQ461" s="99"/>
      <c r="AR461" s="99"/>
      <c r="AT461" s="99"/>
      <c r="AU461" s="99"/>
      <c r="AY461" s="99"/>
      <c r="BB461" s="99"/>
      <c r="BC461" s="99"/>
    </row>
    <row r="462" spans="6:55" x14ac:dyDescent="0.25">
      <c r="F462" s="99"/>
      <c r="G462" s="99"/>
      <c r="H462" s="99"/>
      <c r="I462" s="99"/>
      <c r="J462" s="99"/>
      <c r="K462" s="99"/>
      <c r="L462" s="99"/>
      <c r="AF462" s="99"/>
      <c r="AG462" s="99"/>
      <c r="AH462" s="99"/>
      <c r="AJ462" s="99"/>
      <c r="AK462" s="99"/>
      <c r="AL462" s="99"/>
      <c r="AN462" s="99"/>
      <c r="AO462" s="99"/>
      <c r="AQ462" s="99"/>
      <c r="AR462" s="99"/>
      <c r="AT462" s="99"/>
      <c r="AU462" s="99"/>
      <c r="AY462" s="99"/>
      <c r="BB462" s="99"/>
      <c r="BC462" s="99"/>
    </row>
    <row r="463" spans="6:55" x14ac:dyDescent="0.25">
      <c r="F463" s="99"/>
      <c r="G463" s="99"/>
      <c r="H463" s="99"/>
      <c r="I463" s="99"/>
      <c r="J463" s="99"/>
      <c r="K463" s="99"/>
      <c r="L463" s="99"/>
      <c r="AF463" s="99"/>
      <c r="AG463" s="99"/>
      <c r="AH463" s="99"/>
      <c r="AJ463" s="99"/>
      <c r="AK463" s="99"/>
      <c r="AL463" s="99"/>
      <c r="AN463" s="99"/>
      <c r="AO463" s="99"/>
      <c r="AQ463" s="99"/>
      <c r="AR463" s="99"/>
      <c r="AT463" s="99"/>
      <c r="AU463" s="99"/>
      <c r="AY463" s="99"/>
      <c r="BB463" s="99"/>
      <c r="BC463" s="99"/>
    </row>
    <row r="464" spans="6:55" x14ac:dyDescent="0.25">
      <c r="F464" s="99"/>
      <c r="G464" s="99"/>
      <c r="H464" s="99"/>
      <c r="I464" s="99"/>
      <c r="J464" s="99"/>
      <c r="K464" s="99"/>
      <c r="L464" s="99"/>
      <c r="AF464" s="99"/>
      <c r="AG464" s="99"/>
      <c r="AH464" s="99"/>
      <c r="AJ464" s="99"/>
      <c r="AK464" s="99"/>
      <c r="AL464" s="99"/>
      <c r="AN464" s="99"/>
      <c r="AO464" s="99"/>
      <c r="AQ464" s="99"/>
      <c r="AR464" s="99"/>
      <c r="AT464" s="99"/>
      <c r="AU464" s="99"/>
      <c r="AY464" s="99"/>
      <c r="BB464" s="99"/>
      <c r="BC464" s="99"/>
    </row>
    <row r="465" spans="6:55" x14ac:dyDescent="0.25">
      <c r="F465" s="99"/>
      <c r="G465" s="99"/>
      <c r="H465" s="99"/>
      <c r="I465" s="99"/>
      <c r="J465" s="99"/>
      <c r="K465" s="99"/>
      <c r="L465" s="99"/>
      <c r="AF465" s="99"/>
      <c r="AG465" s="99"/>
      <c r="AH465" s="99"/>
      <c r="AJ465" s="99"/>
      <c r="AK465" s="99"/>
      <c r="AL465" s="99"/>
      <c r="AN465" s="99"/>
      <c r="AO465" s="99"/>
      <c r="AQ465" s="99"/>
      <c r="AR465" s="99"/>
      <c r="AT465" s="99"/>
      <c r="AU465" s="99"/>
      <c r="AY465" s="99"/>
      <c r="BB465" s="99"/>
      <c r="BC465" s="99"/>
    </row>
    <row r="466" spans="6:55" x14ac:dyDescent="0.25">
      <c r="F466" s="99"/>
      <c r="G466" s="99"/>
      <c r="H466" s="99"/>
      <c r="I466" s="99"/>
      <c r="J466" s="99"/>
      <c r="K466" s="99"/>
      <c r="L466" s="99"/>
      <c r="AF466" s="99"/>
      <c r="AG466" s="99"/>
      <c r="AH466" s="99"/>
      <c r="AJ466" s="99"/>
      <c r="AK466" s="99"/>
      <c r="AL466" s="99"/>
      <c r="AN466" s="99"/>
      <c r="AO466" s="99"/>
      <c r="AQ466" s="99"/>
      <c r="AR466" s="99"/>
      <c r="AT466" s="99"/>
      <c r="AU466" s="99"/>
      <c r="AY466" s="99"/>
      <c r="BB466" s="99"/>
      <c r="BC466" s="99"/>
    </row>
    <row r="467" spans="6:55" x14ac:dyDescent="0.25">
      <c r="F467" s="99"/>
      <c r="G467" s="99"/>
      <c r="H467" s="99"/>
      <c r="I467" s="99"/>
      <c r="J467" s="99"/>
      <c r="K467" s="99"/>
      <c r="L467" s="99"/>
      <c r="AF467" s="99"/>
      <c r="AG467" s="99"/>
      <c r="AH467" s="99"/>
      <c r="AJ467" s="99"/>
      <c r="AK467" s="99"/>
      <c r="AL467" s="99"/>
      <c r="AN467" s="99"/>
      <c r="AO467" s="99"/>
      <c r="AQ467" s="99"/>
      <c r="AR467" s="99"/>
      <c r="AT467" s="99"/>
      <c r="AU467" s="99"/>
      <c r="AY467" s="99"/>
      <c r="BB467" s="99"/>
      <c r="BC467" s="99"/>
    </row>
    <row r="468" spans="6:55" x14ac:dyDescent="0.25">
      <c r="F468" s="99"/>
      <c r="G468" s="99"/>
      <c r="H468" s="99"/>
      <c r="I468" s="99"/>
      <c r="J468" s="99"/>
      <c r="K468" s="99"/>
      <c r="L468" s="99"/>
      <c r="AF468" s="99"/>
      <c r="AG468" s="99"/>
      <c r="AH468" s="99"/>
      <c r="AJ468" s="99"/>
      <c r="AK468" s="99"/>
      <c r="AL468" s="99"/>
      <c r="AN468" s="99"/>
      <c r="AO468" s="99"/>
      <c r="AQ468" s="99"/>
      <c r="AR468" s="99"/>
      <c r="AT468" s="99"/>
      <c r="AU468" s="99"/>
      <c r="AY468" s="99"/>
      <c r="BB468" s="99"/>
      <c r="BC468" s="99"/>
    </row>
    <row r="469" spans="6:55" x14ac:dyDescent="0.25">
      <c r="F469" s="99"/>
      <c r="G469" s="99"/>
      <c r="H469" s="99"/>
      <c r="I469" s="99"/>
      <c r="J469" s="99"/>
      <c r="K469" s="99"/>
      <c r="L469" s="99"/>
      <c r="AF469" s="99"/>
      <c r="AG469" s="99"/>
      <c r="AH469" s="99"/>
      <c r="AJ469" s="99"/>
      <c r="AK469" s="99"/>
      <c r="AL469" s="99"/>
      <c r="AN469" s="99"/>
      <c r="AO469" s="99"/>
      <c r="AQ469" s="99"/>
      <c r="AR469" s="99"/>
      <c r="AT469" s="99"/>
      <c r="AU469" s="99"/>
      <c r="AY469" s="99"/>
      <c r="BB469" s="99"/>
      <c r="BC469" s="99"/>
    </row>
    <row r="470" spans="6:55" x14ac:dyDescent="0.25">
      <c r="F470" s="99"/>
      <c r="G470" s="99"/>
      <c r="H470" s="99"/>
      <c r="I470" s="99"/>
      <c r="J470" s="99"/>
      <c r="K470" s="99"/>
      <c r="L470" s="99"/>
      <c r="AF470" s="99"/>
      <c r="AG470" s="99"/>
      <c r="AH470" s="99"/>
      <c r="AJ470" s="99"/>
      <c r="AK470" s="99"/>
      <c r="AL470" s="99"/>
      <c r="AN470" s="99"/>
      <c r="AO470" s="99"/>
      <c r="AQ470" s="99"/>
      <c r="AR470" s="99"/>
      <c r="AT470" s="99"/>
      <c r="AU470" s="99"/>
      <c r="AY470" s="99"/>
      <c r="BB470" s="99"/>
      <c r="BC470" s="99"/>
    </row>
    <row r="471" spans="6:55" x14ac:dyDescent="0.25">
      <c r="F471" s="99"/>
      <c r="G471" s="99"/>
      <c r="H471" s="99"/>
      <c r="I471" s="99"/>
      <c r="J471" s="99"/>
      <c r="K471" s="99"/>
      <c r="L471" s="99"/>
      <c r="AF471" s="99"/>
      <c r="AG471" s="99"/>
      <c r="AH471" s="99"/>
      <c r="AJ471" s="99"/>
      <c r="AK471" s="99"/>
      <c r="AL471" s="99"/>
      <c r="AN471" s="99"/>
      <c r="AO471" s="99"/>
      <c r="AQ471" s="99"/>
      <c r="AR471" s="99"/>
      <c r="AT471" s="99"/>
      <c r="AU471" s="99"/>
      <c r="AY471" s="99"/>
      <c r="BB471" s="99"/>
      <c r="BC471" s="99"/>
    </row>
    <row r="472" spans="6:55" x14ac:dyDescent="0.25">
      <c r="F472" s="99"/>
      <c r="G472" s="99"/>
      <c r="H472" s="99"/>
      <c r="I472" s="99"/>
      <c r="J472" s="99"/>
      <c r="K472" s="99"/>
      <c r="L472" s="99"/>
      <c r="AF472" s="99"/>
      <c r="AG472" s="99"/>
      <c r="AH472" s="99"/>
      <c r="AJ472" s="99"/>
      <c r="AK472" s="99"/>
      <c r="AL472" s="99"/>
      <c r="AN472" s="99"/>
      <c r="AO472" s="99"/>
      <c r="AQ472" s="99"/>
      <c r="AR472" s="99"/>
      <c r="AT472" s="99"/>
      <c r="AU472" s="99"/>
      <c r="AY472" s="99"/>
      <c r="BB472" s="99"/>
      <c r="BC472" s="99"/>
    </row>
    <row r="473" spans="6:55" x14ac:dyDescent="0.25">
      <c r="F473" s="99"/>
      <c r="G473" s="99"/>
      <c r="H473" s="99"/>
      <c r="I473" s="99"/>
      <c r="J473" s="99"/>
      <c r="K473" s="99"/>
      <c r="L473" s="99"/>
      <c r="AF473" s="99"/>
      <c r="AG473" s="99"/>
      <c r="AH473" s="99"/>
      <c r="AJ473" s="99"/>
      <c r="AK473" s="99"/>
      <c r="AL473" s="99"/>
      <c r="AN473" s="99"/>
      <c r="AO473" s="99"/>
      <c r="AQ473" s="99"/>
      <c r="AR473" s="99"/>
      <c r="AT473" s="99"/>
      <c r="AU473" s="99"/>
      <c r="AY473" s="99"/>
      <c r="BB473" s="99"/>
      <c r="BC473" s="99"/>
    </row>
    <row r="474" spans="6:55" x14ac:dyDescent="0.25">
      <c r="F474" s="99"/>
      <c r="G474" s="99"/>
      <c r="H474" s="99"/>
      <c r="I474" s="99"/>
      <c r="J474" s="99"/>
      <c r="K474" s="99"/>
      <c r="L474" s="99"/>
      <c r="AF474" s="99"/>
      <c r="AG474" s="99"/>
      <c r="AH474" s="99"/>
      <c r="AJ474" s="99"/>
      <c r="AK474" s="99"/>
      <c r="AL474" s="99"/>
      <c r="AN474" s="99"/>
      <c r="AO474" s="99"/>
      <c r="AQ474" s="99"/>
      <c r="AR474" s="99"/>
      <c r="AT474" s="99"/>
      <c r="AU474" s="99"/>
      <c r="AY474" s="99"/>
      <c r="BB474" s="99"/>
      <c r="BC474" s="99"/>
    </row>
    <row r="475" spans="6:55" x14ac:dyDescent="0.25">
      <c r="F475" s="99"/>
      <c r="G475" s="99"/>
      <c r="H475" s="99"/>
      <c r="I475" s="99"/>
      <c r="J475" s="99"/>
      <c r="K475" s="99"/>
      <c r="L475" s="99"/>
      <c r="AF475" s="99"/>
      <c r="AG475" s="99"/>
      <c r="AH475" s="99"/>
      <c r="AJ475" s="99"/>
      <c r="AK475" s="99"/>
      <c r="AL475" s="99"/>
      <c r="AN475" s="99"/>
      <c r="AO475" s="99"/>
      <c r="AQ475" s="99"/>
      <c r="AR475" s="99"/>
      <c r="AT475" s="99"/>
      <c r="AU475" s="99"/>
      <c r="AY475" s="99"/>
      <c r="BB475" s="99"/>
      <c r="BC475" s="99"/>
    </row>
    <row r="476" spans="6:55" x14ac:dyDescent="0.25">
      <c r="F476" s="99"/>
      <c r="G476" s="99"/>
      <c r="H476" s="99"/>
      <c r="I476" s="99"/>
      <c r="J476" s="99"/>
      <c r="K476" s="99"/>
      <c r="L476" s="99"/>
      <c r="AF476" s="99"/>
      <c r="AG476" s="99"/>
      <c r="AH476" s="99"/>
      <c r="AJ476" s="99"/>
      <c r="AK476" s="99"/>
      <c r="AL476" s="99"/>
      <c r="AN476" s="99"/>
      <c r="AO476" s="99"/>
      <c r="AQ476" s="99"/>
      <c r="AR476" s="99"/>
      <c r="AT476" s="99"/>
      <c r="AU476" s="99"/>
      <c r="AY476" s="99"/>
      <c r="BB476" s="99"/>
      <c r="BC476" s="99"/>
    </row>
    <row r="477" spans="6:55" x14ac:dyDescent="0.25">
      <c r="F477" s="99"/>
      <c r="G477" s="99"/>
      <c r="H477" s="99"/>
      <c r="I477" s="99"/>
      <c r="J477" s="99"/>
      <c r="K477" s="99"/>
      <c r="L477" s="99"/>
      <c r="AF477" s="99"/>
      <c r="AG477" s="99"/>
      <c r="AH477" s="99"/>
      <c r="AJ477" s="99"/>
      <c r="AK477" s="99"/>
      <c r="AL477" s="99"/>
      <c r="AN477" s="99"/>
      <c r="AO477" s="99"/>
      <c r="AQ477" s="99"/>
      <c r="AR477" s="99"/>
      <c r="AT477" s="99"/>
      <c r="AU477" s="99"/>
      <c r="AY477" s="99"/>
      <c r="BB477" s="99"/>
      <c r="BC477" s="99"/>
    </row>
    <row r="478" spans="6:55" x14ac:dyDescent="0.25">
      <c r="F478" s="99"/>
      <c r="G478" s="99"/>
      <c r="H478" s="99"/>
      <c r="I478" s="99"/>
      <c r="J478" s="99"/>
      <c r="K478" s="99"/>
      <c r="L478" s="99"/>
      <c r="AF478" s="99"/>
      <c r="AG478" s="99"/>
      <c r="AH478" s="99"/>
      <c r="AJ478" s="99"/>
      <c r="AK478" s="99"/>
      <c r="AL478" s="99"/>
      <c r="AN478" s="99"/>
      <c r="AO478" s="99"/>
      <c r="AQ478" s="99"/>
      <c r="AR478" s="99"/>
      <c r="AT478" s="99"/>
      <c r="AU478" s="99"/>
      <c r="AY478" s="99"/>
      <c r="BB478" s="99"/>
      <c r="BC478" s="99"/>
    </row>
    <row r="479" spans="6:55" x14ac:dyDescent="0.25">
      <c r="F479" s="99"/>
      <c r="G479" s="99"/>
      <c r="H479" s="99"/>
      <c r="I479" s="99"/>
      <c r="J479" s="99"/>
      <c r="K479" s="99"/>
      <c r="L479" s="99"/>
      <c r="AF479" s="99"/>
      <c r="AG479" s="99"/>
      <c r="AH479" s="99"/>
      <c r="AJ479" s="99"/>
      <c r="AK479" s="99"/>
      <c r="AL479" s="99"/>
      <c r="AN479" s="99"/>
      <c r="AO479" s="99"/>
      <c r="AQ479" s="99"/>
      <c r="AR479" s="99"/>
      <c r="AT479" s="99"/>
      <c r="AU479" s="99"/>
      <c r="AY479" s="99"/>
      <c r="BB479" s="99"/>
      <c r="BC479" s="99"/>
    </row>
    <row r="480" spans="6:55" x14ac:dyDescent="0.25">
      <c r="F480" s="99"/>
      <c r="G480" s="99"/>
      <c r="H480" s="99"/>
      <c r="I480" s="99"/>
      <c r="J480" s="99"/>
      <c r="K480" s="99"/>
      <c r="L480" s="99"/>
      <c r="AF480" s="99"/>
      <c r="AG480" s="99"/>
      <c r="AH480" s="99"/>
      <c r="AJ480" s="99"/>
      <c r="AK480" s="99"/>
      <c r="AL480" s="99"/>
      <c r="AN480" s="99"/>
      <c r="AO480" s="99"/>
      <c r="AQ480" s="99"/>
      <c r="AR480" s="99"/>
      <c r="AT480" s="99"/>
      <c r="AU480" s="99"/>
      <c r="AY480" s="99"/>
      <c r="BB480" s="99"/>
      <c r="BC480" s="99"/>
    </row>
    <row r="481" spans="6:55" x14ac:dyDescent="0.25">
      <c r="F481" s="99"/>
      <c r="G481" s="99"/>
      <c r="H481" s="99"/>
      <c r="I481" s="99"/>
      <c r="J481" s="99"/>
      <c r="K481" s="99"/>
      <c r="L481" s="99"/>
      <c r="AF481" s="99"/>
      <c r="AG481" s="99"/>
      <c r="AH481" s="99"/>
      <c r="AJ481" s="99"/>
      <c r="AK481" s="99"/>
      <c r="AL481" s="99"/>
      <c r="AN481" s="99"/>
      <c r="AO481" s="99"/>
      <c r="AQ481" s="99"/>
      <c r="AR481" s="99"/>
      <c r="AT481" s="99"/>
      <c r="AU481" s="99"/>
      <c r="AY481" s="99"/>
      <c r="BB481" s="99"/>
      <c r="BC481" s="99"/>
    </row>
    <row r="482" spans="6:55" x14ac:dyDescent="0.25">
      <c r="F482" s="99"/>
      <c r="G482" s="99"/>
      <c r="H482" s="99"/>
      <c r="I482" s="99"/>
      <c r="J482" s="99"/>
      <c r="K482" s="99"/>
      <c r="L482" s="99"/>
      <c r="AF482" s="99"/>
      <c r="AG482" s="99"/>
      <c r="AH482" s="99"/>
      <c r="AJ482" s="99"/>
      <c r="AK482" s="99"/>
      <c r="AL482" s="99"/>
      <c r="AN482" s="99"/>
      <c r="AO482" s="99"/>
      <c r="AQ482" s="99"/>
      <c r="AR482" s="99"/>
      <c r="AT482" s="99"/>
      <c r="AU482" s="99"/>
      <c r="AY482" s="99"/>
      <c r="BB482" s="99"/>
      <c r="BC482" s="99"/>
    </row>
    <row r="483" spans="6:55" x14ac:dyDescent="0.25">
      <c r="F483" s="99"/>
      <c r="G483" s="99"/>
      <c r="H483" s="99"/>
      <c r="I483" s="99"/>
      <c r="J483" s="99"/>
      <c r="K483" s="99"/>
      <c r="L483" s="99"/>
      <c r="AF483" s="99"/>
      <c r="AG483" s="99"/>
      <c r="AH483" s="99"/>
      <c r="AJ483" s="99"/>
      <c r="AK483" s="99"/>
      <c r="AL483" s="99"/>
      <c r="AN483" s="99"/>
      <c r="AO483" s="99"/>
      <c r="AQ483" s="99"/>
      <c r="AR483" s="99"/>
      <c r="AT483" s="99"/>
      <c r="AU483" s="99"/>
      <c r="AY483" s="99"/>
      <c r="BB483" s="99"/>
      <c r="BC483" s="99"/>
    </row>
    <row r="484" spans="6:55" x14ac:dyDescent="0.25">
      <c r="F484" s="99"/>
      <c r="G484" s="99"/>
      <c r="H484" s="99"/>
      <c r="I484" s="99"/>
      <c r="J484" s="99"/>
      <c r="K484" s="99"/>
      <c r="L484" s="99"/>
      <c r="AF484" s="99"/>
      <c r="AG484" s="99"/>
      <c r="AH484" s="99"/>
      <c r="AJ484" s="99"/>
      <c r="AK484" s="99"/>
      <c r="AL484" s="99"/>
      <c r="AN484" s="99"/>
      <c r="AO484" s="99"/>
      <c r="AQ484" s="99"/>
      <c r="AR484" s="99"/>
      <c r="AT484" s="99"/>
      <c r="AU484" s="99"/>
      <c r="AY484" s="99"/>
      <c r="BB484" s="99"/>
      <c r="BC484" s="99"/>
    </row>
    <row r="485" spans="6:55" x14ac:dyDescent="0.25">
      <c r="F485" s="99"/>
      <c r="G485" s="99"/>
      <c r="H485" s="99"/>
      <c r="I485" s="99"/>
      <c r="J485" s="99"/>
      <c r="K485" s="99"/>
      <c r="L485" s="99"/>
      <c r="AF485" s="99"/>
      <c r="AG485" s="99"/>
      <c r="AH485" s="99"/>
      <c r="AJ485" s="99"/>
      <c r="AK485" s="99"/>
      <c r="AL485" s="99"/>
      <c r="AN485" s="99"/>
      <c r="AO485" s="99"/>
      <c r="AQ485" s="99"/>
      <c r="AR485" s="99"/>
      <c r="AT485" s="99"/>
      <c r="AU485" s="99"/>
      <c r="AY485" s="99"/>
      <c r="BB485" s="99"/>
      <c r="BC485" s="99"/>
    </row>
    <row r="486" spans="6:55" x14ac:dyDescent="0.25">
      <c r="F486" s="99"/>
      <c r="G486" s="99"/>
      <c r="H486" s="99"/>
      <c r="I486" s="99"/>
      <c r="J486" s="99"/>
      <c r="K486" s="99"/>
      <c r="L486" s="99"/>
      <c r="AF486" s="99"/>
      <c r="AG486" s="99"/>
      <c r="AH486" s="99"/>
      <c r="AJ486" s="99"/>
      <c r="AK486" s="99"/>
      <c r="AL486" s="99"/>
      <c r="AN486" s="99"/>
      <c r="AO486" s="99"/>
      <c r="AQ486" s="99"/>
      <c r="AR486" s="99"/>
      <c r="AT486" s="99"/>
      <c r="AU486" s="99"/>
      <c r="AY486" s="99"/>
      <c r="BB486" s="99"/>
      <c r="BC486" s="99"/>
    </row>
    <row r="487" spans="6:55" x14ac:dyDescent="0.25">
      <c r="F487" s="99"/>
      <c r="G487" s="99"/>
      <c r="H487" s="99"/>
      <c r="I487" s="99"/>
      <c r="J487" s="99"/>
      <c r="K487" s="99"/>
      <c r="L487" s="99"/>
      <c r="AF487" s="99"/>
      <c r="AG487" s="99"/>
      <c r="AH487" s="99"/>
      <c r="AJ487" s="99"/>
      <c r="AK487" s="99"/>
      <c r="AL487" s="99"/>
      <c r="AN487" s="99"/>
      <c r="AO487" s="99"/>
      <c r="AQ487" s="99"/>
      <c r="AR487" s="99"/>
      <c r="AT487" s="99"/>
      <c r="AU487" s="99"/>
      <c r="AY487" s="99"/>
      <c r="BB487" s="99"/>
      <c r="BC487" s="99"/>
    </row>
    <row r="488" spans="6:55" x14ac:dyDescent="0.25">
      <c r="F488" s="99"/>
      <c r="G488" s="99"/>
      <c r="H488" s="99"/>
      <c r="I488" s="99"/>
      <c r="J488" s="99"/>
      <c r="K488" s="99"/>
      <c r="L488" s="99"/>
      <c r="AF488" s="99"/>
      <c r="AG488" s="99"/>
      <c r="AH488" s="99"/>
      <c r="AJ488" s="99"/>
      <c r="AK488" s="99"/>
      <c r="AL488" s="99"/>
      <c r="AN488" s="99"/>
      <c r="AO488" s="99"/>
      <c r="AQ488" s="99"/>
      <c r="AR488" s="99"/>
      <c r="AT488" s="99"/>
      <c r="AU488" s="99"/>
      <c r="AY488" s="99"/>
      <c r="BB488" s="99"/>
      <c r="BC488" s="99"/>
    </row>
    <row r="489" spans="6:55" x14ac:dyDescent="0.25">
      <c r="F489" s="99"/>
      <c r="G489" s="99"/>
      <c r="H489" s="99"/>
      <c r="I489" s="99"/>
      <c r="J489" s="99"/>
      <c r="K489" s="99"/>
      <c r="L489" s="99"/>
      <c r="AF489" s="99"/>
      <c r="AG489" s="99"/>
      <c r="AH489" s="99"/>
      <c r="AJ489" s="99"/>
      <c r="AK489" s="99"/>
      <c r="AL489" s="99"/>
      <c r="AN489" s="99"/>
      <c r="AO489" s="99"/>
      <c r="AQ489" s="99"/>
      <c r="AR489" s="99"/>
      <c r="AT489" s="99"/>
      <c r="AU489" s="99"/>
      <c r="AY489" s="99"/>
      <c r="BB489" s="99"/>
      <c r="BC489" s="99"/>
    </row>
    <row r="490" spans="6:55" x14ac:dyDescent="0.25">
      <c r="F490" s="99"/>
      <c r="G490" s="99"/>
      <c r="H490" s="99"/>
      <c r="I490" s="99"/>
      <c r="J490" s="99"/>
      <c r="K490" s="99"/>
      <c r="L490" s="99"/>
      <c r="AF490" s="99"/>
      <c r="AG490" s="99"/>
      <c r="AH490" s="99"/>
      <c r="AJ490" s="99"/>
      <c r="AK490" s="99"/>
      <c r="AL490" s="99"/>
      <c r="AN490" s="99"/>
      <c r="AO490" s="99"/>
      <c r="AQ490" s="99"/>
      <c r="AR490" s="99"/>
      <c r="AT490" s="99"/>
      <c r="AU490" s="99"/>
      <c r="AY490" s="99"/>
      <c r="BB490" s="99"/>
      <c r="BC490" s="99"/>
    </row>
    <row r="491" spans="6:55" x14ac:dyDescent="0.25">
      <c r="F491" s="99"/>
      <c r="G491" s="99"/>
      <c r="H491" s="99"/>
      <c r="I491" s="99"/>
      <c r="J491" s="99"/>
      <c r="K491" s="99"/>
      <c r="L491" s="99"/>
      <c r="AF491" s="99"/>
      <c r="AG491" s="99"/>
      <c r="AH491" s="99"/>
      <c r="AJ491" s="99"/>
      <c r="AK491" s="99"/>
      <c r="AL491" s="99"/>
      <c r="AN491" s="99"/>
      <c r="AO491" s="99"/>
      <c r="AQ491" s="99"/>
      <c r="AR491" s="99"/>
      <c r="AT491" s="99"/>
      <c r="AU491" s="99"/>
      <c r="AY491" s="99"/>
      <c r="BB491" s="99"/>
      <c r="BC491" s="99"/>
    </row>
    <row r="492" spans="6:55" x14ac:dyDescent="0.25">
      <c r="F492" s="99"/>
      <c r="G492" s="99"/>
      <c r="H492" s="99"/>
      <c r="I492" s="99"/>
      <c r="J492" s="99"/>
      <c r="K492" s="99"/>
      <c r="L492" s="99"/>
      <c r="AF492" s="99"/>
      <c r="AG492" s="99"/>
      <c r="AH492" s="99"/>
      <c r="AJ492" s="99"/>
      <c r="AK492" s="99"/>
      <c r="AL492" s="99"/>
      <c r="AN492" s="99"/>
      <c r="AO492" s="99"/>
      <c r="AQ492" s="99"/>
      <c r="AR492" s="99"/>
      <c r="AT492" s="99"/>
      <c r="AU492" s="99"/>
      <c r="AY492" s="99"/>
      <c r="BB492" s="99"/>
      <c r="BC492" s="99"/>
    </row>
    <row r="493" spans="6:55" x14ac:dyDescent="0.25">
      <c r="F493" s="99"/>
      <c r="G493" s="99"/>
      <c r="H493" s="99"/>
      <c r="I493" s="99"/>
      <c r="J493" s="99"/>
      <c r="K493" s="99"/>
      <c r="L493" s="99"/>
      <c r="AF493" s="99"/>
      <c r="AG493" s="99"/>
      <c r="AH493" s="99"/>
      <c r="AJ493" s="99"/>
      <c r="AK493" s="99"/>
      <c r="AL493" s="99"/>
      <c r="AN493" s="99"/>
      <c r="AO493" s="99"/>
      <c r="AQ493" s="99"/>
      <c r="AR493" s="99"/>
      <c r="AT493" s="99"/>
      <c r="AU493" s="99"/>
      <c r="AY493" s="99"/>
      <c r="BB493" s="99"/>
      <c r="BC493" s="99"/>
    </row>
    <row r="494" spans="6:55" x14ac:dyDescent="0.25">
      <c r="F494" s="99"/>
      <c r="G494" s="99"/>
      <c r="H494" s="99"/>
      <c r="I494" s="99"/>
      <c r="J494" s="99"/>
      <c r="K494" s="99"/>
      <c r="L494" s="99"/>
      <c r="AF494" s="99"/>
      <c r="AG494" s="99"/>
      <c r="AH494" s="99"/>
      <c r="AJ494" s="99"/>
      <c r="AK494" s="99"/>
      <c r="AL494" s="99"/>
      <c r="AN494" s="99"/>
      <c r="AO494" s="99"/>
      <c r="AQ494" s="99"/>
      <c r="AR494" s="99"/>
      <c r="AT494" s="99"/>
      <c r="AU494" s="99"/>
      <c r="AY494" s="99"/>
      <c r="BB494" s="99"/>
      <c r="BC494" s="99"/>
    </row>
    <row r="495" spans="6:55" x14ac:dyDescent="0.25">
      <c r="F495" s="99"/>
      <c r="G495" s="99"/>
      <c r="H495" s="99"/>
      <c r="I495" s="99"/>
      <c r="J495" s="99"/>
      <c r="K495" s="99"/>
      <c r="L495" s="99"/>
      <c r="AF495" s="99"/>
      <c r="AG495" s="99"/>
      <c r="AH495" s="99"/>
      <c r="AJ495" s="99"/>
      <c r="AK495" s="99"/>
      <c r="AL495" s="99"/>
      <c r="AN495" s="99"/>
      <c r="AO495" s="99"/>
      <c r="AQ495" s="99"/>
      <c r="AR495" s="99"/>
      <c r="AT495" s="99"/>
      <c r="AU495" s="99"/>
      <c r="AY495" s="99"/>
      <c r="BB495" s="99"/>
      <c r="BC495" s="99"/>
    </row>
    <row r="496" spans="6:55" x14ac:dyDescent="0.25">
      <c r="F496" s="99"/>
      <c r="G496" s="99"/>
      <c r="H496" s="99"/>
      <c r="I496" s="99"/>
      <c r="J496" s="99"/>
      <c r="K496" s="99"/>
      <c r="L496" s="99"/>
      <c r="AF496" s="99"/>
      <c r="AG496" s="99"/>
      <c r="AH496" s="99"/>
      <c r="AJ496" s="99"/>
      <c r="AK496" s="99"/>
      <c r="AL496" s="99"/>
      <c r="AN496" s="99"/>
      <c r="AO496" s="99"/>
      <c r="AQ496" s="99"/>
      <c r="AR496" s="99"/>
      <c r="AT496" s="99"/>
      <c r="AU496" s="99"/>
      <c r="AY496" s="99"/>
      <c r="BB496" s="99"/>
      <c r="BC496" s="99"/>
    </row>
    <row r="497" spans="6:55" x14ac:dyDescent="0.25">
      <c r="F497" s="99"/>
      <c r="G497" s="99"/>
      <c r="H497" s="99"/>
      <c r="I497" s="99"/>
      <c r="J497" s="99"/>
      <c r="K497" s="99"/>
      <c r="L497" s="99"/>
      <c r="AF497" s="99"/>
      <c r="AG497" s="99"/>
      <c r="AH497" s="99"/>
      <c r="AJ497" s="99"/>
      <c r="AK497" s="99"/>
      <c r="AL497" s="99"/>
      <c r="AN497" s="99"/>
      <c r="AO497" s="99"/>
      <c r="AQ497" s="99"/>
      <c r="AR497" s="99"/>
      <c r="AT497" s="99"/>
      <c r="AU497" s="99"/>
      <c r="AY497" s="99"/>
      <c r="BB497" s="99"/>
      <c r="BC497" s="99"/>
    </row>
    <row r="498" spans="6:55" x14ac:dyDescent="0.25">
      <c r="F498" s="99"/>
      <c r="G498" s="99"/>
      <c r="H498" s="99"/>
      <c r="I498" s="99"/>
      <c r="J498" s="99"/>
      <c r="K498" s="99"/>
      <c r="L498" s="99"/>
      <c r="AF498" s="99"/>
      <c r="AG498" s="99"/>
      <c r="AH498" s="99"/>
      <c r="AJ498" s="99"/>
      <c r="AK498" s="99"/>
      <c r="AL498" s="99"/>
      <c r="AN498" s="99"/>
      <c r="AO498" s="99"/>
      <c r="AQ498" s="99"/>
      <c r="AR498" s="99"/>
      <c r="AT498" s="99"/>
      <c r="AU498" s="99"/>
      <c r="AY498" s="99"/>
      <c r="BB498" s="99"/>
      <c r="BC498" s="99"/>
    </row>
    <row r="499" spans="6:55" x14ac:dyDescent="0.25">
      <c r="F499" s="99"/>
      <c r="G499" s="99"/>
      <c r="H499" s="99"/>
      <c r="I499" s="99"/>
      <c r="J499" s="99"/>
      <c r="K499" s="99"/>
      <c r="L499" s="99"/>
      <c r="AF499" s="99"/>
      <c r="AG499" s="99"/>
      <c r="AH499" s="99"/>
      <c r="AJ499" s="99"/>
      <c r="AK499" s="99"/>
      <c r="AL499" s="99"/>
      <c r="AN499" s="99"/>
      <c r="AO499" s="99"/>
      <c r="AQ499" s="99"/>
      <c r="AR499" s="99"/>
      <c r="AT499" s="99"/>
      <c r="AU499" s="99"/>
      <c r="AY499" s="99"/>
      <c r="BB499" s="99"/>
      <c r="BC499" s="99"/>
    </row>
    <row r="500" spans="6:55" x14ac:dyDescent="0.25">
      <c r="F500" s="99"/>
      <c r="G500" s="99"/>
      <c r="H500" s="99"/>
      <c r="I500" s="99"/>
      <c r="J500" s="99"/>
      <c r="K500" s="99"/>
      <c r="L500" s="99"/>
      <c r="AF500" s="99"/>
      <c r="AG500" s="99"/>
      <c r="AH500" s="99"/>
      <c r="AJ500" s="99"/>
      <c r="AK500" s="99"/>
      <c r="AL500" s="99"/>
      <c r="AN500" s="99"/>
      <c r="AO500" s="99"/>
      <c r="AQ500" s="99"/>
      <c r="AR500" s="99"/>
      <c r="AT500" s="99"/>
      <c r="AU500" s="99"/>
      <c r="AY500" s="99"/>
      <c r="BB500" s="99"/>
      <c r="BC500" s="99"/>
    </row>
    <row r="501" spans="6:55" x14ac:dyDescent="0.25">
      <c r="F501" s="99"/>
      <c r="G501" s="99"/>
      <c r="H501" s="99"/>
      <c r="I501" s="99"/>
      <c r="J501" s="99"/>
      <c r="K501" s="99"/>
      <c r="L501" s="99"/>
      <c r="AF501" s="99"/>
      <c r="AG501" s="99"/>
      <c r="AH501" s="99"/>
      <c r="AJ501" s="99"/>
      <c r="AK501" s="99"/>
      <c r="AL501" s="99"/>
      <c r="AN501" s="99"/>
      <c r="AO501" s="99"/>
      <c r="AQ501" s="99"/>
      <c r="AR501" s="99"/>
      <c r="AT501" s="99"/>
      <c r="AU501" s="99"/>
      <c r="AY501" s="99"/>
      <c r="BB501" s="99"/>
      <c r="BC501" s="99"/>
    </row>
    <row r="502" spans="6:55" x14ac:dyDescent="0.25">
      <c r="F502" s="99"/>
      <c r="G502" s="99"/>
      <c r="H502" s="99"/>
      <c r="I502" s="99"/>
      <c r="J502" s="99"/>
      <c r="K502" s="99"/>
      <c r="L502" s="99"/>
      <c r="AF502" s="99"/>
      <c r="AG502" s="99"/>
      <c r="AH502" s="99"/>
      <c r="AJ502" s="99"/>
      <c r="AK502" s="99"/>
      <c r="AL502" s="99"/>
      <c r="AN502" s="99"/>
      <c r="AO502" s="99"/>
      <c r="AQ502" s="99"/>
      <c r="AR502" s="99"/>
      <c r="AT502" s="99"/>
      <c r="AU502" s="99"/>
      <c r="AY502" s="99"/>
      <c r="BB502" s="99"/>
      <c r="BC502" s="99"/>
    </row>
    <row r="503" spans="6:55" x14ac:dyDescent="0.25">
      <c r="F503" s="99"/>
      <c r="G503" s="99"/>
      <c r="H503" s="99"/>
      <c r="I503" s="99"/>
      <c r="J503" s="99"/>
      <c r="K503" s="99"/>
      <c r="L503" s="99"/>
      <c r="AF503" s="99"/>
      <c r="AG503" s="99"/>
      <c r="AH503" s="99"/>
      <c r="AJ503" s="99"/>
      <c r="AK503" s="99"/>
      <c r="AL503" s="99"/>
      <c r="AN503" s="99"/>
      <c r="AO503" s="99"/>
      <c r="AQ503" s="99"/>
      <c r="AR503" s="99"/>
      <c r="AT503" s="99"/>
      <c r="AU503" s="99"/>
      <c r="AY503" s="99"/>
      <c r="BB503" s="99"/>
      <c r="BC503" s="99"/>
    </row>
    <row r="504" spans="6:55" x14ac:dyDescent="0.25">
      <c r="F504" s="99"/>
      <c r="G504" s="99"/>
      <c r="H504" s="99"/>
      <c r="I504" s="99"/>
      <c r="J504" s="99"/>
      <c r="K504" s="99"/>
      <c r="L504" s="99"/>
      <c r="AF504" s="99"/>
      <c r="AG504" s="99"/>
      <c r="AH504" s="99"/>
      <c r="AJ504" s="99"/>
      <c r="AK504" s="99"/>
      <c r="AL504" s="99"/>
      <c r="AN504" s="99"/>
      <c r="AO504" s="99"/>
      <c r="AQ504" s="99"/>
      <c r="AR504" s="99"/>
      <c r="AT504" s="99"/>
      <c r="AU504" s="99"/>
      <c r="AY504" s="99"/>
      <c r="BB504" s="99"/>
      <c r="BC504" s="99"/>
    </row>
    <row r="505" spans="6:55" x14ac:dyDescent="0.25">
      <c r="F505" s="99"/>
      <c r="G505" s="99"/>
      <c r="H505" s="99"/>
      <c r="I505" s="99"/>
      <c r="J505" s="99"/>
      <c r="K505" s="99"/>
      <c r="L505" s="99"/>
      <c r="AF505" s="99"/>
      <c r="AG505" s="99"/>
      <c r="AH505" s="99"/>
      <c r="AJ505" s="99"/>
      <c r="AK505" s="99"/>
      <c r="AL505" s="99"/>
      <c r="AN505" s="99"/>
      <c r="AO505" s="99"/>
      <c r="AQ505" s="99"/>
      <c r="AR505" s="99"/>
      <c r="AT505" s="99"/>
      <c r="AU505" s="99"/>
      <c r="AY505" s="99"/>
      <c r="BB505" s="99"/>
      <c r="BC505" s="99"/>
    </row>
    <row r="506" spans="6:55" x14ac:dyDescent="0.25">
      <c r="F506" s="99"/>
      <c r="G506" s="99"/>
      <c r="H506" s="99"/>
      <c r="I506" s="99"/>
      <c r="J506" s="99"/>
      <c r="K506" s="99"/>
      <c r="L506" s="99"/>
      <c r="AF506" s="99"/>
      <c r="AG506" s="99"/>
      <c r="AH506" s="99"/>
      <c r="AJ506" s="99"/>
      <c r="AK506" s="99"/>
      <c r="AL506" s="99"/>
      <c r="AN506" s="99"/>
      <c r="AO506" s="99"/>
      <c r="AQ506" s="99"/>
      <c r="AR506" s="99"/>
      <c r="AT506" s="99"/>
      <c r="AU506" s="99"/>
      <c r="AY506" s="99"/>
      <c r="BB506" s="99"/>
      <c r="BC506" s="99"/>
    </row>
    <row r="507" spans="6:55" x14ac:dyDescent="0.25">
      <c r="F507" s="99"/>
      <c r="G507" s="99"/>
      <c r="H507" s="99"/>
      <c r="I507" s="99"/>
      <c r="J507" s="99"/>
      <c r="K507" s="99"/>
      <c r="L507" s="99"/>
      <c r="AF507" s="99"/>
      <c r="AG507" s="99"/>
      <c r="AH507" s="99"/>
      <c r="AJ507" s="99"/>
      <c r="AK507" s="99"/>
      <c r="AL507" s="99"/>
      <c r="AN507" s="99"/>
      <c r="AO507" s="99"/>
      <c r="AQ507" s="99"/>
      <c r="AR507" s="99"/>
      <c r="AT507" s="99"/>
      <c r="AU507" s="99"/>
      <c r="AY507" s="99"/>
      <c r="BB507" s="99"/>
      <c r="BC507" s="99"/>
    </row>
    <row r="508" spans="6:55" x14ac:dyDescent="0.25">
      <c r="F508" s="99"/>
      <c r="G508" s="99"/>
      <c r="H508" s="99"/>
      <c r="I508" s="99"/>
      <c r="J508" s="99"/>
      <c r="K508" s="99"/>
      <c r="L508" s="99"/>
      <c r="AF508" s="99"/>
      <c r="AG508" s="99"/>
      <c r="AH508" s="99"/>
      <c r="AJ508" s="99"/>
      <c r="AK508" s="99"/>
      <c r="AL508" s="99"/>
      <c r="AN508" s="99"/>
      <c r="AO508" s="99"/>
      <c r="AQ508" s="99"/>
      <c r="AR508" s="99"/>
      <c r="AT508" s="99"/>
      <c r="AU508" s="99"/>
      <c r="AY508" s="99"/>
      <c r="BB508" s="99"/>
      <c r="BC508" s="99"/>
    </row>
    <row r="509" spans="6:55" x14ac:dyDescent="0.25">
      <c r="F509" s="99"/>
      <c r="G509" s="99"/>
      <c r="H509" s="99"/>
      <c r="I509" s="99"/>
      <c r="J509" s="99"/>
      <c r="K509" s="99"/>
      <c r="L509" s="99"/>
      <c r="AF509" s="99"/>
      <c r="AG509" s="99"/>
      <c r="AH509" s="99"/>
      <c r="AJ509" s="99"/>
      <c r="AK509" s="99"/>
      <c r="AL509" s="99"/>
      <c r="AN509" s="99"/>
      <c r="AO509" s="99"/>
      <c r="AQ509" s="99"/>
      <c r="AR509" s="99"/>
      <c r="AT509" s="99"/>
      <c r="AU509" s="99"/>
      <c r="AY509" s="99"/>
      <c r="BB509" s="99"/>
      <c r="BC509" s="99"/>
    </row>
    <row r="510" spans="6:55" x14ac:dyDescent="0.25">
      <c r="F510" s="99"/>
      <c r="G510" s="99"/>
      <c r="H510" s="99"/>
      <c r="I510" s="99"/>
      <c r="J510" s="99"/>
      <c r="K510" s="99"/>
      <c r="L510" s="99"/>
      <c r="AF510" s="99"/>
      <c r="AG510" s="99"/>
      <c r="AH510" s="99"/>
      <c r="AJ510" s="99"/>
      <c r="AK510" s="99"/>
      <c r="AL510" s="99"/>
      <c r="AN510" s="99"/>
      <c r="AO510" s="99"/>
      <c r="AQ510" s="99"/>
      <c r="AR510" s="99"/>
      <c r="AT510" s="99"/>
      <c r="AU510" s="99"/>
      <c r="AY510" s="99"/>
      <c r="BB510" s="99"/>
      <c r="BC510" s="99"/>
    </row>
    <row r="511" spans="6:55" x14ac:dyDescent="0.25">
      <c r="F511" s="99"/>
      <c r="G511" s="99"/>
      <c r="H511" s="99"/>
      <c r="I511" s="99"/>
      <c r="J511" s="99"/>
      <c r="K511" s="99"/>
      <c r="L511" s="99"/>
      <c r="AF511" s="99"/>
      <c r="AG511" s="99"/>
      <c r="AH511" s="99"/>
      <c r="AJ511" s="99"/>
      <c r="AK511" s="99"/>
      <c r="AL511" s="99"/>
      <c r="AN511" s="99"/>
      <c r="AO511" s="99"/>
      <c r="AQ511" s="99"/>
      <c r="AR511" s="99"/>
      <c r="AT511" s="99"/>
      <c r="AU511" s="99"/>
      <c r="AY511" s="99"/>
      <c r="BB511" s="99"/>
      <c r="BC511" s="99"/>
    </row>
    <row r="512" spans="6:55" x14ac:dyDescent="0.25">
      <c r="F512" s="99"/>
      <c r="G512" s="99"/>
      <c r="H512" s="99"/>
      <c r="I512" s="99"/>
      <c r="J512" s="99"/>
      <c r="K512" s="99"/>
      <c r="L512" s="99"/>
      <c r="AF512" s="99"/>
      <c r="AG512" s="99"/>
      <c r="AH512" s="99"/>
      <c r="AJ512" s="99"/>
      <c r="AK512" s="99"/>
      <c r="AL512" s="99"/>
      <c r="AN512" s="99"/>
      <c r="AO512" s="99"/>
      <c r="AQ512" s="99"/>
      <c r="AR512" s="99"/>
      <c r="AT512" s="99"/>
      <c r="AU512" s="99"/>
      <c r="AY512" s="99"/>
      <c r="BB512" s="99"/>
      <c r="BC512" s="99"/>
    </row>
    <row r="513" spans="6:55" x14ac:dyDescent="0.25">
      <c r="F513" s="99"/>
      <c r="G513" s="99"/>
      <c r="H513" s="99"/>
      <c r="I513" s="99"/>
      <c r="J513" s="99"/>
      <c r="K513" s="99"/>
      <c r="L513" s="99"/>
      <c r="AF513" s="99"/>
      <c r="AG513" s="99"/>
      <c r="AH513" s="99"/>
      <c r="AJ513" s="99"/>
      <c r="AK513" s="99"/>
      <c r="AL513" s="99"/>
      <c r="AN513" s="99"/>
      <c r="AO513" s="99"/>
      <c r="AQ513" s="99"/>
      <c r="AR513" s="99"/>
      <c r="AT513" s="99"/>
      <c r="AU513" s="99"/>
      <c r="AY513" s="99"/>
      <c r="BB513" s="99"/>
      <c r="BC513" s="99"/>
    </row>
    <row r="514" spans="6:55" x14ac:dyDescent="0.25">
      <c r="F514" s="99"/>
      <c r="G514" s="99"/>
      <c r="H514" s="99"/>
      <c r="I514" s="99"/>
      <c r="J514" s="99"/>
      <c r="K514" s="99"/>
      <c r="L514" s="99"/>
      <c r="AF514" s="99"/>
      <c r="AG514" s="99"/>
      <c r="AH514" s="99"/>
      <c r="AJ514" s="99"/>
      <c r="AK514" s="99"/>
      <c r="AL514" s="99"/>
      <c r="AN514" s="99"/>
      <c r="AO514" s="99"/>
      <c r="AQ514" s="99"/>
      <c r="AR514" s="99"/>
      <c r="AT514" s="99"/>
      <c r="AU514" s="99"/>
      <c r="AY514" s="99"/>
      <c r="BB514" s="99"/>
      <c r="BC514" s="99"/>
    </row>
    <row r="515" spans="6:55" x14ac:dyDescent="0.25">
      <c r="F515" s="99"/>
      <c r="G515" s="99"/>
      <c r="H515" s="99"/>
      <c r="I515" s="99"/>
      <c r="J515" s="99"/>
      <c r="K515" s="99"/>
      <c r="L515" s="99"/>
      <c r="AF515" s="99"/>
      <c r="AG515" s="99"/>
      <c r="AH515" s="99"/>
      <c r="AJ515" s="99"/>
      <c r="AK515" s="99"/>
      <c r="AL515" s="99"/>
      <c r="AN515" s="99"/>
      <c r="AO515" s="99"/>
      <c r="AQ515" s="99"/>
      <c r="AR515" s="99"/>
      <c r="AT515" s="99"/>
      <c r="AU515" s="99"/>
      <c r="AY515" s="99"/>
      <c r="BB515" s="99"/>
      <c r="BC515" s="99"/>
    </row>
    <row r="516" spans="6:55" x14ac:dyDescent="0.25">
      <c r="F516" s="99"/>
      <c r="G516" s="99"/>
      <c r="H516" s="99"/>
      <c r="I516" s="99"/>
      <c r="J516" s="99"/>
      <c r="K516" s="99"/>
      <c r="L516" s="99"/>
      <c r="AF516" s="99"/>
      <c r="AG516" s="99"/>
      <c r="AH516" s="99"/>
      <c r="AJ516" s="99"/>
      <c r="AK516" s="99"/>
      <c r="AL516" s="99"/>
      <c r="AN516" s="99"/>
      <c r="AO516" s="99"/>
      <c r="AQ516" s="99"/>
      <c r="AR516" s="99"/>
      <c r="AT516" s="99"/>
      <c r="AU516" s="99"/>
      <c r="AY516" s="99"/>
      <c r="BB516" s="99"/>
      <c r="BC516" s="99"/>
    </row>
    <row r="517" spans="6:55" x14ac:dyDescent="0.25">
      <c r="F517" s="99"/>
      <c r="G517" s="99"/>
      <c r="H517" s="99"/>
      <c r="I517" s="99"/>
      <c r="J517" s="99"/>
      <c r="K517" s="99"/>
      <c r="L517" s="99"/>
      <c r="AF517" s="99"/>
      <c r="AG517" s="99"/>
      <c r="AH517" s="99"/>
      <c r="AJ517" s="99"/>
      <c r="AK517" s="99"/>
      <c r="AL517" s="99"/>
      <c r="AN517" s="99"/>
      <c r="AO517" s="99"/>
      <c r="AQ517" s="99"/>
      <c r="AR517" s="99"/>
      <c r="AT517" s="99"/>
      <c r="AU517" s="99"/>
      <c r="AY517" s="99"/>
      <c r="BB517" s="99"/>
      <c r="BC517" s="99"/>
    </row>
    <row r="518" spans="6:55" x14ac:dyDescent="0.25">
      <c r="F518" s="99"/>
      <c r="G518" s="99"/>
      <c r="H518" s="99"/>
      <c r="I518" s="99"/>
      <c r="J518" s="99"/>
      <c r="K518" s="99"/>
      <c r="L518" s="99"/>
      <c r="AF518" s="99"/>
      <c r="AG518" s="99"/>
      <c r="AH518" s="99"/>
      <c r="AJ518" s="99"/>
      <c r="AK518" s="99"/>
      <c r="AL518" s="99"/>
      <c r="AN518" s="99"/>
      <c r="AO518" s="99"/>
      <c r="AQ518" s="99"/>
      <c r="AR518" s="99"/>
      <c r="AT518" s="99"/>
      <c r="AU518" s="99"/>
      <c r="AY518" s="99"/>
      <c r="BB518" s="99"/>
      <c r="BC518" s="99"/>
    </row>
    <row r="519" spans="6:55" x14ac:dyDescent="0.25">
      <c r="F519" s="99"/>
      <c r="G519" s="99"/>
      <c r="H519" s="99"/>
      <c r="I519" s="99"/>
      <c r="J519" s="99"/>
      <c r="K519" s="99"/>
      <c r="L519" s="99"/>
      <c r="AF519" s="99"/>
      <c r="AG519" s="99"/>
      <c r="AH519" s="99"/>
      <c r="AJ519" s="99"/>
      <c r="AK519" s="99"/>
      <c r="AL519" s="99"/>
      <c r="AN519" s="99"/>
      <c r="AO519" s="99"/>
      <c r="AQ519" s="99"/>
      <c r="AR519" s="99"/>
      <c r="AT519" s="99"/>
      <c r="AU519" s="99"/>
      <c r="AY519" s="99"/>
      <c r="BB519" s="99"/>
      <c r="BC519" s="99"/>
    </row>
    <row r="520" spans="6:55" x14ac:dyDescent="0.25">
      <c r="F520" s="99"/>
      <c r="G520" s="99"/>
      <c r="H520" s="99"/>
      <c r="I520" s="99"/>
      <c r="J520" s="99"/>
      <c r="K520" s="99"/>
      <c r="L520" s="99"/>
      <c r="AF520" s="99"/>
      <c r="AG520" s="99"/>
      <c r="AH520" s="99"/>
      <c r="AJ520" s="99"/>
      <c r="AK520" s="99"/>
      <c r="AL520" s="99"/>
      <c r="AN520" s="99"/>
      <c r="AO520" s="99"/>
      <c r="AQ520" s="99"/>
      <c r="AR520" s="99"/>
      <c r="AT520" s="99"/>
      <c r="AU520" s="99"/>
      <c r="AY520" s="99"/>
      <c r="BB520" s="99"/>
      <c r="BC520" s="99"/>
    </row>
    <row r="521" spans="6:55" x14ac:dyDescent="0.25">
      <c r="F521" s="99"/>
      <c r="G521" s="99"/>
      <c r="H521" s="99"/>
      <c r="I521" s="99"/>
      <c r="J521" s="99"/>
      <c r="K521" s="99"/>
      <c r="L521" s="99"/>
      <c r="AF521" s="99"/>
      <c r="AG521" s="99"/>
      <c r="AH521" s="99"/>
      <c r="AJ521" s="99"/>
      <c r="AK521" s="99"/>
      <c r="AL521" s="99"/>
      <c r="AN521" s="99"/>
      <c r="AO521" s="99"/>
      <c r="AQ521" s="99"/>
      <c r="AR521" s="99"/>
      <c r="AT521" s="99"/>
      <c r="AU521" s="99"/>
      <c r="AY521" s="99"/>
      <c r="BB521" s="99"/>
      <c r="BC521" s="99"/>
    </row>
    <row r="522" spans="6:55" x14ac:dyDescent="0.25">
      <c r="F522" s="99"/>
      <c r="G522" s="99"/>
      <c r="H522" s="99"/>
      <c r="I522" s="99"/>
      <c r="J522" s="99"/>
      <c r="K522" s="99"/>
      <c r="L522" s="99"/>
      <c r="AF522" s="99"/>
      <c r="AG522" s="99"/>
      <c r="AH522" s="99"/>
      <c r="AJ522" s="99"/>
      <c r="AK522" s="99"/>
      <c r="AL522" s="99"/>
      <c r="AN522" s="99"/>
      <c r="AO522" s="99"/>
      <c r="AQ522" s="99"/>
      <c r="AR522" s="99"/>
      <c r="AT522" s="99"/>
      <c r="AU522" s="99"/>
      <c r="AY522" s="99"/>
      <c r="BB522" s="99"/>
      <c r="BC522" s="99"/>
    </row>
    <row r="523" spans="6:55" x14ac:dyDescent="0.25">
      <c r="F523" s="99"/>
      <c r="G523" s="99"/>
      <c r="H523" s="99"/>
      <c r="I523" s="99"/>
      <c r="J523" s="99"/>
      <c r="K523" s="99"/>
      <c r="L523" s="99"/>
      <c r="AF523" s="99"/>
      <c r="AG523" s="99"/>
      <c r="AH523" s="99"/>
      <c r="AJ523" s="99"/>
      <c r="AK523" s="99"/>
      <c r="AL523" s="99"/>
      <c r="AN523" s="99"/>
      <c r="AO523" s="99"/>
      <c r="AQ523" s="99"/>
      <c r="AR523" s="99"/>
      <c r="AT523" s="99"/>
      <c r="AU523" s="99"/>
      <c r="AY523" s="99"/>
      <c r="BB523" s="99"/>
      <c r="BC523" s="99"/>
    </row>
    <row r="524" spans="6:55" x14ac:dyDescent="0.25">
      <c r="F524" s="99"/>
      <c r="G524" s="99"/>
      <c r="H524" s="99"/>
      <c r="I524" s="99"/>
      <c r="J524" s="99"/>
      <c r="K524" s="99"/>
      <c r="L524" s="99"/>
      <c r="AF524" s="99"/>
      <c r="AG524" s="99"/>
      <c r="AH524" s="99"/>
      <c r="AJ524" s="99"/>
      <c r="AK524" s="99"/>
      <c r="AL524" s="99"/>
      <c r="AN524" s="99"/>
      <c r="AO524" s="99"/>
      <c r="AQ524" s="99"/>
      <c r="AR524" s="99"/>
      <c r="AT524" s="99"/>
      <c r="AU524" s="99"/>
      <c r="AY524" s="99"/>
      <c r="BB524" s="99"/>
      <c r="BC524" s="99"/>
    </row>
    <row r="525" spans="6:55" x14ac:dyDescent="0.25">
      <c r="F525" s="99"/>
      <c r="G525" s="99"/>
      <c r="H525" s="99"/>
      <c r="I525" s="99"/>
      <c r="J525" s="99"/>
      <c r="K525" s="99"/>
      <c r="L525" s="99"/>
      <c r="AF525" s="99"/>
      <c r="AG525" s="99"/>
      <c r="AH525" s="99"/>
      <c r="AJ525" s="99"/>
      <c r="AK525" s="99"/>
      <c r="AL525" s="99"/>
      <c r="AN525" s="99"/>
      <c r="AO525" s="99"/>
      <c r="AQ525" s="99"/>
      <c r="AR525" s="99"/>
      <c r="AT525" s="99"/>
      <c r="AU525" s="99"/>
      <c r="AY525" s="99"/>
      <c r="BB525" s="99"/>
      <c r="BC525" s="99"/>
    </row>
    <row r="526" spans="6:55" x14ac:dyDescent="0.25">
      <c r="F526" s="99"/>
      <c r="G526" s="99"/>
      <c r="H526" s="99"/>
      <c r="I526" s="99"/>
      <c r="J526" s="99"/>
      <c r="K526" s="99"/>
      <c r="L526" s="99"/>
      <c r="AF526" s="99"/>
      <c r="AG526" s="99"/>
      <c r="AH526" s="99"/>
      <c r="AJ526" s="99"/>
      <c r="AK526" s="99"/>
      <c r="AL526" s="99"/>
      <c r="AN526" s="99"/>
      <c r="AO526" s="99"/>
      <c r="AQ526" s="99"/>
      <c r="AR526" s="99"/>
      <c r="AT526" s="99"/>
      <c r="AU526" s="99"/>
      <c r="AY526" s="99"/>
      <c r="BB526" s="99"/>
      <c r="BC526" s="99"/>
    </row>
    <row r="527" spans="6:55" x14ac:dyDescent="0.25">
      <c r="F527" s="99"/>
      <c r="G527" s="99"/>
      <c r="H527" s="99"/>
      <c r="I527" s="99"/>
      <c r="J527" s="99"/>
      <c r="K527" s="99"/>
      <c r="L527" s="99"/>
      <c r="AF527" s="99"/>
      <c r="AG527" s="99"/>
      <c r="AH527" s="99"/>
      <c r="AJ527" s="99"/>
      <c r="AK527" s="99"/>
      <c r="AL527" s="99"/>
      <c r="AN527" s="99"/>
      <c r="AO527" s="99"/>
      <c r="AQ527" s="99"/>
      <c r="AR527" s="99"/>
      <c r="AT527" s="99"/>
      <c r="AU527" s="99"/>
      <c r="AY527" s="99"/>
      <c r="BB527" s="99"/>
      <c r="BC527" s="99"/>
    </row>
    <row r="528" spans="6:55" x14ac:dyDescent="0.25">
      <c r="F528" s="99"/>
      <c r="G528" s="99"/>
      <c r="H528" s="99"/>
      <c r="I528" s="99"/>
      <c r="J528" s="99"/>
      <c r="K528" s="99"/>
      <c r="L528" s="99"/>
      <c r="AF528" s="99"/>
      <c r="AG528" s="99"/>
      <c r="AH528" s="99"/>
      <c r="AJ528" s="99"/>
      <c r="AK528" s="99"/>
      <c r="AL528" s="99"/>
      <c r="AN528" s="99"/>
      <c r="AO528" s="99"/>
      <c r="AQ528" s="99"/>
      <c r="AR528" s="99"/>
      <c r="AT528" s="99"/>
      <c r="AU528" s="99"/>
      <c r="AY528" s="99"/>
      <c r="BB528" s="99"/>
      <c r="BC528" s="99"/>
    </row>
    <row r="529" spans="6:55" x14ac:dyDescent="0.25">
      <c r="F529" s="99"/>
      <c r="G529" s="99"/>
      <c r="H529" s="99"/>
      <c r="I529" s="99"/>
      <c r="J529" s="99"/>
      <c r="K529" s="99"/>
      <c r="L529" s="99"/>
      <c r="AF529" s="99"/>
      <c r="AG529" s="99"/>
      <c r="AH529" s="99"/>
      <c r="AJ529" s="99"/>
      <c r="AK529" s="99"/>
      <c r="AL529" s="99"/>
      <c r="AN529" s="99"/>
      <c r="AO529" s="99"/>
      <c r="AQ529" s="99"/>
      <c r="AR529" s="99"/>
      <c r="AT529" s="99"/>
      <c r="AU529" s="99"/>
      <c r="AY529" s="99"/>
      <c r="BB529" s="99"/>
      <c r="BC529" s="99"/>
    </row>
    <row r="530" spans="6:55" x14ac:dyDescent="0.25">
      <c r="F530" s="99"/>
      <c r="G530" s="99"/>
      <c r="H530" s="99"/>
      <c r="I530" s="99"/>
      <c r="J530" s="99"/>
      <c r="K530" s="99"/>
      <c r="L530" s="99"/>
      <c r="AF530" s="99"/>
      <c r="AG530" s="99"/>
      <c r="AH530" s="99"/>
      <c r="AJ530" s="99"/>
      <c r="AK530" s="99"/>
      <c r="AL530" s="99"/>
      <c r="AN530" s="99"/>
      <c r="AO530" s="99"/>
      <c r="AQ530" s="99"/>
      <c r="AR530" s="99"/>
      <c r="AT530" s="99"/>
      <c r="AU530" s="99"/>
      <c r="AY530" s="99"/>
      <c r="BB530" s="99"/>
      <c r="BC530" s="99"/>
    </row>
    <row r="531" spans="6:55" x14ac:dyDescent="0.25">
      <c r="F531" s="99"/>
      <c r="G531" s="99"/>
      <c r="H531" s="99"/>
      <c r="I531" s="99"/>
      <c r="J531" s="99"/>
      <c r="K531" s="99"/>
      <c r="L531" s="99"/>
      <c r="AF531" s="99"/>
      <c r="AG531" s="99"/>
      <c r="AH531" s="99"/>
      <c r="AJ531" s="99"/>
      <c r="AK531" s="99"/>
      <c r="AL531" s="99"/>
      <c r="AN531" s="99"/>
      <c r="AO531" s="99"/>
      <c r="AQ531" s="99"/>
      <c r="AR531" s="99"/>
      <c r="AT531" s="99"/>
      <c r="AU531" s="99"/>
      <c r="AY531" s="99"/>
      <c r="BB531" s="99"/>
      <c r="BC531" s="99"/>
    </row>
    <row r="532" spans="6:55" x14ac:dyDescent="0.25">
      <c r="F532" s="99"/>
      <c r="G532" s="99"/>
      <c r="H532" s="99"/>
      <c r="I532" s="99"/>
      <c r="J532" s="99"/>
      <c r="K532" s="99"/>
      <c r="L532" s="99"/>
      <c r="AF532" s="99"/>
      <c r="AG532" s="99"/>
      <c r="AH532" s="99"/>
      <c r="AJ532" s="99"/>
      <c r="AK532" s="99"/>
      <c r="AL532" s="99"/>
      <c r="AN532" s="99"/>
      <c r="AO532" s="99"/>
      <c r="AQ532" s="99"/>
      <c r="AR532" s="99"/>
      <c r="AT532" s="99"/>
      <c r="AU532" s="99"/>
      <c r="AY532" s="99"/>
      <c r="BB532" s="99"/>
      <c r="BC532" s="99"/>
    </row>
    <row r="533" spans="6:55" x14ac:dyDescent="0.25">
      <c r="F533" s="99"/>
      <c r="G533" s="99"/>
      <c r="H533" s="99"/>
      <c r="I533" s="99"/>
      <c r="J533" s="99"/>
      <c r="K533" s="99"/>
      <c r="L533" s="99"/>
      <c r="AF533" s="99"/>
      <c r="AG533" s="99"/>
      <c r="AH533" s="99"/>
      <c r="AJ533" s="99"/>
      <c r="AK533" s="99"/>
      <c r="AL533" s="99"/>
      <c r="AN533" s="99"/>
      <c r="AO533" s="99"/>
      <c r="AQ533" s="99"/>
      <c r="AR533" s="99"/>
      <c r="AT533" s="99"/>
      <c r="AU533" s="99"/>
      <c r="AY533" s="99"/>
      <c r="BB533" s="99"/>
      <c r="BC533" s="99"/>
    </row>
    <row r="534" spans="6:55" x14ac:dyDescent="0.25">
      <c r="F534" s="99"/>
      <c r="G534" s="99"/>
      <c r="H534" s="99"/>
      <c r="I534" s="99"/>
      <c r="J534" s="99"/>
      <c r="K534" s="99"/>
      <c r="L534" s="99"/>
      <c r="AF534" s="99"/>
      <c r="AG534" s="99"/>
      <c r="AH534" s="99"/>
      <c r="AJ534" s="99"/>
      <c r="AK534" s="99"/>
      <c r="AL534" s="99"/>
      <c r="AN534" s="99"/>
      <c r="AO534" s="99"/>
      <c r="AQ534" s="99"/>
      <c r="AR534" s="99"/>
      <c r="AT534" s="99"/>
      <c r="AU534" s="99"/>
      <c r="AY534" s="99"/>
      <c r="BB534" s="99"/>
      <c r="BC534" s="99"/>
    </row>
    <row r="535" spans="6:55" x14ac:dyDescent="0.25">
      <c r="F535" s="99"/>
      <c r="G535" s="99"/>
      <c r="H535" s="99"/>
      <c r="I535" s="99"/>
      <c r="J535" s="99"/>
      <c r="K535" s="99"/>
      <c r="L535" s="99"/>
      <c r="AF535" s="99"/>
      <c r="AG535" s="99"/>
      <c r="AH535" s="99"/>
      <c r="AJ535" s="99"/>
      <c r="AK535" s="99"/>
      <c r="AL535" s="99"/>
      <c r="AN535" s="99"/>
      <c r="AO535" s="99"/>
      <c r="AQ535" s="99"/>
      <c r="AR535" s="99"/>
      <c r="AT535" s="99"/>
      <c r="AU535" s="99"/>
      <c r="AY535" s="99"/>
      <c r="BB535" s="99"/>
      <c r="BC535" s="99"/>
    </row>
    <row r="536" spans="6:55" x14ac:dyDescent="0.25">
      <c r="F536" s="99"/>
      <c r="G536" s="99"/>
      <c r="H536" s="99"/>
      <c r="I536" s="99"/>
      <c r="J536" s="99"/>
      <c r="K536" s="99"/>
      <c r="L536" s="99"/>
      <c r="AF536" s="99"/>
      <c r="AG536" s="99"/>
      <c r="AH536" s="99"/>
      <c r="AJ536" s="99"/>
      <c r="AK536" s="99"/>
      <c r="AL536" s="99"/>
      <c r="AN536" s="99"/>
      <c r="AO536" s="99"/>
      <c r="AQ536" s="99"/>
      <c r="AR536" s="99"/>
      <c r="AT536" s="99"/>
      <c r="AU536" s="99"/>
      <c r="AY536" s="99"/>
      <c r="BB536" s="99"/>
      <c r="BC536" s="99"/>
    </row>
    <row r="537" spans="6:55" x14ac:dyDescent="0.25">
      <c r="F537" s="99"/>
      <c r="G537" s="99"/>
      <c r="H537" s="99"/>
      <c r="I537" s="99"/>
      <c r="J537" s="99"/>
      <c r="K537" s="99"/>
      <c r="L537" s="99"/>
      <c r="AF537" s="99"/>
      <c r="AG537" s="99"/>
      <c r="AH537" s="99"/>
      <c r="AJ537" s="99"/>
      <c r="AK537" s="99"/>
      <c r="AL537" s="99"/>
      <c r="AN537" s="99"/>
      <c r="AO537" s="99"/>
      <c r="AQ537" s="99"/>
      <c r="AR537" s="99"/>
      <c r="AT537" s="99"/>
      <c r="AU537" s="99"/>
      <c r="AY537" s="99"/>
      <c r="BB537" s="99"/>
      <c r="BC537" s="99"/>
    </row>
    <row r="538" spans="6:55" x14ac:dyDescent="0.25">
      <c r="F538" s="99"/>
      <c r="G538" s="99"/>
      <c r="H538" s="99"/>
      <c r="I538" s="99"/>
      <c r="J538" s="99"/>
      <c r="K538" s="99"/>
      <c r="L538" s="99"/>
      <c r="AF538" s="99"/>
      <c r="AG538" s="99"/>
      <c r="AH538" s="99"/>
      <c r="AJ538" s="99"/>
      <c r="AK538" s="99"/>
      <c r="AL538" s="99"/>
      <c r="AN538" s="99"/>
      <c r="AO538" s="99"/>
      <c r="AQ538" s="99"/>
      <c r="AR538" s="99"/>
      <c r="AT538" s="99"/>
      <c r="AU538" s="99"/>
      <c r="AY538" s="99"/>
      <c r="BB538" s="99"/>
      <c r="BC538" s="99"/>
    </row>
    <row r="539" spans="6:55" x14ac:dyDescent="0.25">
      <c r="F539" s="99"/>
      <c r="G539" s="99"/>
      <c r="H539" s="99"/>
      <c r="I539" s="99"/>
      <c r="J539" s="99"/>
      <c r="K539" s="99"/>
      <c r="L539" s="99"/>
      <c r="AF539" s="99"/>
      <c r="AG539" s="99"/>
      <c r="AH539" s="99"/>
      <c r="AJ539" s="99"/>
      <c r="AK539" s="99"/>
      <c r="AL539" s="99"/>
      <c r="AN539" s="99"/>
      <c r="AO539" s="99"/>
      <c r="AQ539" s="99"/>
      <c r="AR539" s="99"/>
      <c r="AT539" s="99"/>
      <c r="AU539" s="99"/>
      <c r="AY539" s="99"/>
      <c r="BB539" s="99"/>
      <c r="BC539" s="99"/>
    </row>
    <row r="540" spans="6:55" x14ac:dyDescent="0.25">
      <c r="F540" s="99"/>
      <c r="G540" s="99"/>
      <c r="H540" s="99"/>
      <c r="I540" s="99"/>
      <c r="J540" s="99"/>
      <c r="K540" s="99"/>
      <c r="L540" s="99"/>
      <c r="AF540" s="99"/>
      <c r="AG540" s="99"/>
      <c r="AH540" s="99"/>
      <c r="AJ540" s="99"/>
      <c r="AK540" s="99"/>
      <c r="AL540" s="99"/>
      <c r="AN540" s="99"/>
      <c r="AO540" s="99"/>
      <c r="AQ540" s="99"/>
      <c r="AR540" s="99"/>
      <c r="AT540" s="99"/>
      <c r="AU540" s="99"/>
      <c r="AY540" s="99"/>
      <c r="BB540" s="99"/>
      <c r="BC540" s="99"/>
    </row>
    <row r="541" spans="6:55" x14ac:dyDescent="0.25">
      <c r="F541" s="99"/>
      <c r="G541" s="99"/>
      <c r="H541" s="99"/>
      <c r="I541" s="99"/>
      <c r="J541" s="99"/>
      <c r="K541" s="99"/>
      <c r="L541" s="99"/>
      <c r="AF541" s="99"/>
      <c r="AG541" s="99"/>
      <c r="AH541" s="99"/>
      <c r="AJ541" s="99"/>
      <c r="AK541" s="99"/>
      <c r="AL541" s="99"/>
      <c r="AN541" s="99"/>
      <c r="AO541" s="99"/>
      <c r="AQ541" s="99"/>
      <c r="AR541" s="99"/>
      <c r="AT541" s="99"/>
      <c r="AU541" s="99"/>
      <c r="AY541" s="99"/>
      <c r="BB541" s="99"/>
      <c r="BC541" s="99"/>
    </row>
    <row r="542" spans="6:55" x14ac:dyDescent="0.25">
      <c r="F542" s="99"/>
      <c r="G542" s="99"/>
      <c r="H542" s="99"/>
      <c r="I542" s="99"/>
      <c r="J542" s="99"/>
      <c r="K542" s="99"/>
      <c r="L542" s="99"/>
      <c r="AF542" s="99"/>
      <c r="AG542" s="99"/>
      <c r="AH542" s="99"/>
      <c r="AJ542" s="99"/>
      <c r="AK542" s="99"/>
      <c r="AL542" s="99"/>
      <c r="AN542" s="99"/>
      <c r="AO542" s="99"/>
      <c r="AQ542" s="99"/>
      <c r="AR542" s="99"/>
      <c r="AT542" s="99"/>
      <c r="AU542" s="99"/>
      <c r="AY542" s="99"/>
      <c r="BB542" s="99"/>
      <c r="BC542" s="99"/>
    </row>
    <row r="543" spans="6:55" x14ac:dyDescent="0.25">
      <c r="F543" s="99"/>
      <c r="G543" s="99"/>
      <c r="H543" s="99"/>
      <c r="I543" s="99"/>
      <c r="J543" s="99"/>
      <c r="K543" s="99"/>
      <c r="L543" s="99"/>
      <c r="AF543" s="99"/>
      <c r="AG543" s="99"/>
      <c r="AH543" s="99"/>
      <c r="AJ543" s="99"/>
      <c r="AK543" s="99"/>
      <c r="AL543" s="99"/>
      <c r="AN543" s="99"/>
      <c r="AO543" s="99"/>
      <c r="AQ543" s="99"/>
      <c r="AR543" s="99"/>
      <c r="AT543" s="99"/>
      <c r="AU543" s="99"/>
      <c r="AY543" s="99"/>
      <c r="BB543" s="99"/>
      <c r="BC543" s="99"/>
    </row>
    <row r="544" spans="6:55" x14ac:dyDescent="0.25">
      <c r="F544" s="99"/>
      <c r="G544" s="99"/>
      <c r="H544" s="99"/>
      <c r="I544" s="99"/>
      <c r="J544" s="99"/>
      <c r="K544" s="99"/>
      <c r="L544" s="99"/>
      <c r="AF544" s="99"/>
      <c r="AG544" s="99"/>
      <c r="AH544" s="99"/>
      <c r="AJ544" s="99"/>
      <c r="AK544" s="99"/>
      <c r="AL544" s="99"/>
      <c r="AN544" s="99"/>
      <c r="AO544" s="99"/>
      <c r="AQ544" s="99"/>
      <c r="AR544" s="99"/>
      <c r="AT544" s="99"/>
      <c r="AU544" s="99"/>
      <c r="AY544" s="99"/>
      <c r="BB544" s="99"/>
      <c r="BC544" s="99"/>
    </row>
    <row r="545" spans="6:55" x14ac:dyDescent="0.25">
      <c r="F545" s="99"/>
      <c r="G545" s="99"/>
      <c r="H545" s="99"/>
      <c r="I545" s="99"/>
      <c r="J545" s="99"/>
      <c r="K545" s="99"/>
      <c r="L545" s="99"/>
      <c r="AF545" s="99"/>
      <c r="AG545" s="99"/>
      <c r="AH545" s="99"/>
      <c r="AJ545" s="99"/>
      <c r="AK545" s="99"/>
      <c r="AL545" s="99"/>
      <c r="AN545" s="99"/>
      <c r="AO545" s="99"/>
      <c r="AQ545" s="99"/>
      <c r="AR545" s="99"/>
      <c r="AT545" s="99"/>
      <c r="AU545" s="99"/>
      <c r="AY545" s="99"/>
      <c r="BB545" s="99"/>
      <c r="BC545" s="99"/>
    </row>
    <row r="546" spans="6:55" x14ac:dyDescent="0.25">
      <c r="F546" s="99"/>
      <c r="G546" s="99"/>
      <c r="H546" s="99"/>
      <c r="I546" s="99"/>
      <c r="J546" s="99"/>
      <c r="K546" s="99"/>
      <c r="L546" s="99"/>
      <c r="AF546" s="99"/>
      <c r="AG546" s="99"/>
      <c r="AH546" s="99"/>
      <c r="AJ546" s="99"/>
      <c r="AK546" s="99"/>
      <c r="AL546" s="99"/>
      <c r="AN546" s="99"/>
      <c r="AO546" s="99"/>
      <c r="AQ546" s="99"/>
      <c r="AR546" s="99"/>
      <c r="AT546" s="99"/>
      <c r="AU546" s="99"/>
      <c r="AY546" s="99"/>
      <c r="BB546" s="99"/>
      <c r="BC546" s="99"/>
    </row>
    <row r="547" spans="6:55" x14ac:dyDescent="0.25">
      <c r="F547" s="99"/>
      <c r="G547" s="99"/>
      <c r="H547" s="99"/>
      <c r="I547" s="99"/>
      <c r="J547" s="99"/>
      <c r="K547" s="99"/>
      <c r="L547" s="99"/>
      <c r="AF547" s="99"/>
      <c r="AG547" s="99"/>
      <c r="AH547" s="99"/>
      <c r="AJ547" s="99"/>
      <c r="AK547" s="99"/>
      <c r="AL547" s="99"/>
      <c r="AN547" s="99"/>
      <c r="AO547" s="99"/>
      <c r="AQ547" s="99"/>
      <c r="AR547" s="99"/>
      <c r="AT547" s="99"/>
      <c r="AU547" s="99"/>
      <c r="AY547" s="99"/>
      <c r="BB547" s="99"/>
      <c r="BC547" s="99"/>
    </row>
    <row r="548" spans="6:55" x14ac:dyDescent="0.25">
      <c r="F548" s="99"/>
      <c r="G548" s="99"/>
      <c r="H548" s="99"/>
      <c r="I548" s="99"/>
      <c r="J548" s="99"/>
      <c r="K548" s="99"/>
      <c r="L548" s="99"/>
      <c r="AF548" s="99"/>
      <c r="AG548" s="99"/>
      <c r="AH548" s="99"/>
      <c r="AJ548" s="99"/>
      <c r="AK548" s="99"/>
      <c r="AL548" s="99"/>
      <c r="AN548" s="99"/>
      <c r="AO548" s="99"/>
      <c r="AQ548" s="99"/>
      <c r="AR548" s="99"/>
      <c r="AT548" s="99"/>
      <c r="AU548" s="99"/>
      <c r="AY548" s="99"/>
      <c r="BB548" s="99"/>
      <c r="BC548" s="99"/>
    </row>
    <row r="549" spans="6:55" x14ac:dyDescent="0.25">
      <c r="F549" s="99"/>
      <c r="G549" s="99"/>
      <c r="H549" s="99"/>
      <c r="I549" s="99"/>
      <c r="J549" s="99"/>
      <c r="K549" s="99"/>
      <c r="L549" s="99"/>
      <c r="AF549" s="99"/>
      <c r="AG549" s="99"/>
      <c r="AH549" s="99"/>
      <c r="AJ549" s="99"/>
      <c r="AK549" s="99"/>
      <c r="AL549" s="99"/>
      <c r="AN549" s="99"/>
      <c r="AO549" s="99"/>
      <c r="AQ549" s="99"/>
      <c r="AR549" s="99"/>
      <c r="AT549" s="99"/>
      <c r="AU549" s="99"/>
      <c r="AY549" s="99"/>
      <c r="BB549" s="99"/>
      <c r="BC549" s="99"/>
    </row>
    <row r="550" spans="6:55" x14ac:dyDescent="0.25">
      <c r="F550" s="99"/>
      <c r="G550" s="99"/>
      <c r="H550" s="99"/>
      <c r="I550" s="99"/>
      <c r="J550" s="99"/>
      <c r="K550" s="99"/>
      <c r="L550" s="99"/>
      <c r="AF550" s="99"/>
      <c r="AG550" s="99"/>
      <c r="AH550" s="99"/>
      <c r="AJ550" s="99"/>
      <c r="AK550" s="99"/>
      <c r="AL550" s="99"/>
      <c r="AN550" s="99"/>
      <c r="AO550" s="99"/>
      <c r="AQ550" s="99"/>
      <c r="AR550" s="99"/>
      <c r="AT550" s="99"/>
      <c r="AU550" s="99"/>
      <c r="AY550" s="99"/>
      <c r="BB550" s="99"/>
      <c r="BC550" s="99"/>
    </row>
    <row r="551" spans="6:55" x14ac:dyDescent="0.25">
      <c r="F551" s="99"/>
      <c r="G551" s="99"/>
      <c r="H551" s="99"/>
      <c r="I551" s="99"/>
      <c r="J551" s="99"/>
      <c r="K551" s="99"/>
      <c r="L551" s="99"/>
      <c r="AF551" s="99"/>
      <c r="AG551" s="99"/>
      <c r="AH551" s="99"/>
      <c r="AJ551" s="99"/>
      <c r="AK551" s="99"/>
      <c r="AL551" s="99"/>
      <c r="AN551" s="99"/>
      <c r="AO551" s="99"/>
      <c r="AQ551" s="99"/>
      <c r="AR551" s="99"/>
      <c r="AT551" s="99"/>
      <c r="AU551" s="99"/>
      <c r="AY551" s="99"/>
      <c r="BB551" s="99"/>
      <c r="BC551" s="99"/>
    </row>
    <row r="552" spans="6:55" x14ac:dyDescent="0.25">
      <c r="F552" s="99"/>
      <c r="G552" s="99"/>
      <c r="H552" s="99"/>
      <c r="I552" s="99"/>
      <c r="J552" s="99"/>
      <c r="K552" s="99"/>
      <c r="L552" s="99"/>
      <c r="AF552" s="99"/>
      <c r="AG552" s="99"/>
      <c r="AH552" s="99"/>
      <c r="AJ552" s="99"/>
      <c r="AK552" s="99"/>
      <c r="AL552" s="99"/>
      <c r="AN552" s="99"/>
      <c r="AO552" s="99"/>
      <c r="AQ552" s="99"/>
      <c r="AR552" s="99"/>
      <c r="AT552" s="99"/>
      <c r="AU552" s="99"/>
      <c r="AY552" s="99"/>
      <c r="BB552" s="99"/>
      <c r="BC552" s="99"/>
    </row>
    <row r="553" spans="6:55" x14ac:dyDescent="0.25">
      <c r="F553" s="99"/>
      <c r="G553" s="99"/>
      <c r="H553" s="99"/>
      <c r="I553" s="99"/>
      <c r="J553" s="99"/>
      <c r="K553" s="99"/>
      <c r="L553" s="99"/>
      <c r="AF553" s="99"/>
      <c r="AG553" s="99"/>
      <c r="AH553" s="99"/>
      <c r="AJ553" s="99"/>
      <c r="AK553" s="99"/>
      <c r="AL553" s="99"/>
      <c r="AN553" s="99"/>
      <c r="AO553" s="99"/>
      <c r="AQ553" s="99"/>
      <c r="AR553" s="99"/>
      <c r="AT553" s="99"/>
      <c r="AU553" s="99"/>
      <c r="AY553" s="99"/>
      <c r="BB553" s="99"/>
      <c r="BC553" s="99"/>
    </row>
    <row r="554" spans="6:55" x14ac:dyDescent="0.25">
      <c r="F554" s="99"/>
      <c r="G554" s="99"/>
      <c r="H554" s="99"/>
      <c r="I554" s="99"/>
      <c r="J554" s="99"/>
      <c r="K554" s="99"/>
      <c r="L554" s="99"/>
      <c r="AF554" s="99"/>
      <c r="AG554" s="99"/>
      <c r="AH554" s="99"/>
      <c r="AJ554" s="99"/>
      <c r="AK554" s="99"/>
      <c r="AL554" s="99"/>
      <c r="AN554" s="99"/>
      <c r="AO554" s="99"/>
      <c r="AQ554" s="99"/>
      <c r="AR554" s="99"/>
      <c r="AT554" s="99"/>
      <c r="AU554" s="99"/>
      <c r="AY554" s="99"/>
      <c r="BB554" s="99"/>
      <c r="BC554" s="99"/>
    </row>
    <row r="555" spans="6:55" x14ac:dyDescent="0.25">
      <c r="F555" s="99"/>
      <c r="G555" s="99"/>
      <c r="H555" s="99"/>
      <c r="I555" s="99"/>
      <c r="J555" s="99"/>
      <c r="K555" s="99"/>
      <c r="L555" s="99"/>
      <c r="AF555" s="99"/>
      <c r="AG555" s="99"/>
      <c r="AH555" s="99"/>
      <c r="AJ555" s="99"/>
      <c r="AK555" s="99"/>
      <c r="AL555" s="99"/>
      <c r="AN555" s="99"/>
      <c r="AO555" s="99"/>
      <c r="AQ555" s="99"/>
      <c r="AR555" s="99"/>
      <c r="AT555" s="99"/>
      <c r="AU555" s="99"/>
      <c r="AY555" s="99"/>
      <c r="BB555" s="99"/>
      <c r="BC555" s="99"/>
    </row>
    <row r="556" spans="6:55" x14ac:dyDescent="0.25">
      <c r="F556" s="99"/>
      <c r="G556" s="99"/>
      <c r="H556" s="99"/>
      <c r="I556" s="99"/>
      <c r="J556" s="99"/>
      <c r="K556" s="99"/>
      <c r="L556" s="99"/>
      <c r="AF556" s="99"/>
      <c r="AG556" s="99"/>
      <c r="AH556" s="99"/>
      <c r="AJ556" s="99"/>
      <c r="AK556" s="99"/>
      <c r="AL556" s="99"/>
      <c r="AN556" s="99"/>
      <c r="AO556" s="99"/>
      <c r="AQ556" s="99"/>
      <c r="AR556" s="99"/>
      <c r="AT556" s="99"/>
      <c r="AU556" s="99"/>
      <c r="AY556" s="99"/>
      <c r="BB556" s="99"/>
      <c r="BC556" s="99"/>
    </row>
    <row r="557" spans="6:55" x14ac:dyDescent="0.25">
      <c r="F557" s="99"/>
      <c r="G557" s="99"/>
      <c r="H557" s="99"/>
      <c r="I557" s="99"/>
      <c r="J557" s="99"/>
      <c r="K557" s="99"/>
      <c r="L557" s="99"/>
      <c r="AF557" s="99"/>
      <c r="AG557" s="99"/>
      <c r="AH557" s="99"/>
      <c r="AJ557" s="99"/>
      <c r="AK557" s="99"/>
      <c r="AL557" s="99"/>
      <c r="AN557" s="99"/>
      <c r="AO557" s="99"/>
      <c r="AQ557" s="99"/>
      <c r="AR557" s="99"/>
      <c r="AT557" s="99"/>
      <c r="AU557" s="99"/>
      <c r="AY557" s="99"/>
      <c r="BB557" s="99"/>
      <c r="BC557" s="99"/>
    </row>
    <row r="558" spans="6:55" x14ac:dyDescent="0.25">
      <c r="F558" s="99"/>
      <c r="G558" s="99"/>
      <c r="H558" s="99"/>
      <c r="I558" s="99"/>
      <c r="J558" s="99"/>
      <c r="K558" s="99"/>
      <c r="L558" s="99"/>
      <c r="AF558" s="99"/>
      <c r="AG558" s="99"/>
      <c r="AH558" s="99"/>
      <c r="AJ558" s="99"/>
      <c r="AK558" s="99"/>
      <c r="AL558" s="99"/>
      <c r="AN558" s="99"/>
      <c r="AO558" s="99"/>
      <c r="AQ558" s="99"/>
      <c r="AR558" s="99"/>
      <c r="AT558" s="99"/>
      <c r="AU558" s="99"/>
      <c r="AY558" s="99"/>
      <c r="BB558" s="99"/>
      <c r="BC558" s="99"/>
    </row>
    <row r="559" spans="6:55" x14ac:dyDescent="0.25">
      <c r="F559" s="99"/>
      <c r="G559" s="99"/>
      <c r="H559" s="99"/>
      <c r="I559" s="99"/>
      <c r="J559" s="99"/>
      <c r="K559" s="99"/>
      <c r="L559" s="99"/>
      <c r="AF559" s="99"/>
      <c r="AG559" s="99"/>
      <c r="AH559" s="99"/>
      <c r="AJ559" s="99"/>
      <c r="AK559" s="99"/>
      <c r="AL559" s="99"/>
      <c r="AN559" s="99"/>
      <c r="AO559" s="99"/>
      <c r="AQ559" s="99"/>
      <c r="AR559" s="99"/>
      <c r="AT559" s="99"/>
      <c r="AU559" s="99"/>
      <c r="AY559" s="99"/>
      <c r="BB559" s="99"/>
      <c r="BC559" s="99"/>
    </row>
    <row r="560" spans="6:55" x14ac:dyDescent="0.25">
      <c r="F560" s="99"/>
      <c r="G560" s="99"/>
      <c r="H560" s="99"/>
      <c r="I560" s="99"/>
      <c r="J560" s="99"/>
      <c r="K560" s="99"/>
      <c r="L560" s="99"/>
      <c r="AF560" s="99"/>
      <c r="AG560" s="99"/>
      <c r="AH560" s="99"/>
      <c r="AJ560" s="99"/>
      <c r="AK560" s="99"/>
      <c r="AL560" s="99"/>
      <c r="AN560" s="99"/>
      <c r="AO560" s="99"/>
      <c r="AQ560" s="99"/>
      <c r="AR560" s="99"/>
      <c r="AT560" s="99"/>
      <c r="AU560" s="99"/>
      <c r="AY560" s="99"/>
      <c r="BB560" s="99"/>
      <c r="BC560" s="99"/>
    </row>
    <row r="561" spans="6:55" x14ac:dyDescent="0.25">
      <c r="F561" s="99"/>
      <c r="G561" s="99"/>
      <c r="H561" s="99"/>
      <c r="I561" s="99"/>
      <c r="J561" s="99"/>
      <c r="K561" s="99"/>
      <c r="L561" s="99"/>
      <c r="AF561" s="99"/>
      <c r="AG561" s="99"/>
      <c r="AH561" s="99"/>
      <c r="AJ561" s="99"/>
      <c r="AK561" s="99"/>
      <c r="AL561" s="99"/>
      <c r="AN561" s="99"/>
      <c r="AO561" s="99"/>
      <c r="AQ561" s="99"/>
      <c r="AR561" s="99"/>
      <c r="AT561" s="99"/>
      <c r="AU561" s="99"/>
      <c r="AY561" s="99"/>
      <c r="BB561" s="99"/>
      <c r="BC561" s="99"/>
    </row>
    <row r="562" spans="6:55" x14ac:dyDescent="0.25">
      <c r="F562" s="99"/>
      <c r="G562" s="99"/>
      <c r="H562" s="99"/>
      <c r="I562" s="99"/>
      <c r="J562" s="99"/>
      <c r="K562" s="99"/>
      <c r="L562" s="99"/>
      <c r="AF562" s="99"/>
      <c r="AG562" s="99"/>
      <c r="AH562" s="99"/>
      <c r="AJ562" s="99"/>
      <c r="AK562" s="99"/>
      <c r="AL562" s="99"/>
      <c r="AN562" s="99"/>
      <c r="AO562" s="99"/>
      <c r="AQ562" s="99"/>
      <c r="AR562" s="99"/>
      <c r="AT562" s="99"/>
      <c r="AU562" s="99"/>
      <c r="AY562" s="99"/>
      <c r="BB562" s="99"/>
      <c r="BC562" s="99"/>
    </row>
    <row r="563" spans="6:55" x14ac:dyDescent="0.25">
      <c r="F563" s="99"/>
      <c r="G563" s="99"/>
      <c r="H563" s="99"/>
      <c r="I563" s="99"/>
      <c r="J563" s="99"/>
      <c r="K563" s="99"/>
      <c r="L563" s="99"/>
      <c r="AF563" s="99"/>
      <c r="AG563" s="99"/>
      <c r="AH563" s="99"/>
      <c r="AJ563" s="99"/>
      <c r="AK563" s="99"/>
      <c r="AL563" s="99"/>
      <c r="AN563" s="99"/>
      <c r="AO563" s="99"/>
      <c r="AQ563" s="99"/>
      <c r="AR563" s="99"/>
      <c r="AT563" s="99"/>
      <c r="AU563" s="99"/>
      <c r="AY563" s="99"/>
      <c r="BB563" s="99"/>
      <c r="BC563" s="99"/>
    </row>
    <row r="564" spans="6:55" x14ac:dyDescent="0.25">
      <c r="F564" s="99"/>
      <c r="G564" s="99"/>
      <c r="H564" s="99"/>
      <c r="I564" s="99"/>
      <c r="J564" s="99"/>
      <c r="K564" s="99"/>
      <c r="L564" s="99"/>
      <c r="AF564" s="99"/>
      <c r="AG564" s="99"/>
      <c r="AH564" s="99"/>
      <c r="AJ564" s="99"/>
      <c r="AK564" s="99"/>
      <c r="AL564" s="99"/>
      <c r="AN564" s="99"/>
      <c r="AO564" s="99"/>
      <c r="AQ564" s="99"/>
      <c r="AR564" s="99"/>
      <c r="AT564" s="99"/>
      <c r="AU564" s="99"/>
      <c r="AY564" s="99"/>
      <c r="BB564" s="99"/>
      <c r="BC564" s="99"/>
    </row>
    <row r="565" spans="6:55" x14ac:dyDescent="0.25">
      <c r="F565" s="99"/>
      <c r="G565" s="99"/>
      <c r="H565" s="99"/>
      <c r="I565" s="99"/>
      <c r="J565" s="99"/>
      <c r="K565" s="99"/>
      <c r="L565" s="99"/>
      <c r="AF565" s="99"/>
      <c r="AG565" s="99"/>
      <c r="AH565" s="99"/>
      <c r="AJ565" s="99"/>
      <c r="AK565" s="99"/>
      <c r="AL565" s="99"/>
      <c r="AN565" s="99"/>
      <c r="AO565" s="99"/>
      <c r="AQ565" s="99"/>
      <c r="AR565" s="99"/>
      <c r="AT565" s="99"/>
      <c r="AU565" s="99"/>
      <c r="AY565" s="99"/>
      <c r="BB565" s="99"/>
      <c r="BC565" s="99"/>
    </row>
    <row r="566" spans="6:55" x14ac:dyDescent="0.25">
      <c r="F566" s="99"/>
      <c r="G566" s="99"/>
      <c r="H566" s="99"/>
      <c r="I566" s="99"/>
      <c r="J566" s="99"/>
      <c r="K566" s="99"/>
      <c r="L566" s="99"/>
      <c r="AF566" s="99"/>
      <c r="AG566" s="99"/>
      <c r="AH566" s="99"/>
      <c r="AJ566" s="99"/>
      <c r="AK566" s="99"/>
      <c r="AL566" s="99"/>
      <c r="AN566" s="99"/>
      <c r="AO566" s="99"/>
      <c r="AQ566" s="99"/>
      <c r="AR566" s="99"/>
      <c r="AT566" s="99"/>
      <c r="AU566" s="99"/>
      <c r="AY566" s="99"/>
      <c r="BB566" s="99"/>
      <c r="BC566" s="99"/>
    </row>
    <row r="567" spans="6:55" x14ac:dyDescent="0.25">
      <c r="F567" s="99"/>
      <c r="G567" s="99"/>
      <c r="H567" s="99"/>
      <c r="I567" s="99"/>
      <c r="J567" s="99"/>
      <c r="K567" s="99"/>
      <c r="L567" s="99"/>
      <c r="AF567" s="99"/>
      <c r="AG567" s="99"/>
      <c r="AH567" s="99"/>
      <c r="AJ567" s="99"/>
      <c r="AK567" s="99"/>
      <c r="AL567" s="99"/>
      <c r="AN567" s="99"/>
      <c r="AO567" s="99"/>
      <c r="AQ567" s="99"/>
      <c r="AR567" s="99"/>
      <c r="AT567" s="99"/>
      <c r="AU567" s="99"/>
      <c r="AY567" s="99"/>
      <c r="BB567" s="99"/>
      <c r="BC567" s="99"/>
    </row>
    <row r="568" spans="6:55" x14ac:dyDescent="0.25">
      <c r="F568" s="99"/>
      <c r="G568" s="99"/>
      <c r="H568" s="99"/>
      <c r="I568" s="99"/>
      <c r="J568" s="99"/>
      <c r="K568" s="99"/>
      <c r="L568" s="99"/>
      <c r="AF568" s="99"/>
      <c r="AG568" s="99"/>
      <c r="AH568" s="99"/>
      <c r="AJ568" s="99"/>
      <c r="AK568" s="99"/>
      <c r="AL568" s="99"/>
      <c r="AN568" s="99"/>
      <c r="AO568" s="99"/>
      <c r="AQ568" s="99"/>
      <c r="AR568" s="99"/>
      <c r="AT568" s="99"/>
      <c r="AU568" s="99"/>
      <c r="AY568" s="99"/>
      <c r="BB568" s="99"/>
      <c r="BC568" s="99"/>
    </row>
    <row r="569" spans="6:55" x14ac:dyDescent="0.25">
      <c r="F569" s="99"/>
      <c r="G569" s="99"/>
      <c r="H569" s="99"/>
      <c r="I569" s="99"/>
      <c r="J569" s="99"/>
      <c r="K569" s="99"/>
      <c r="L569" s="99"/>
      <c r="AF569" s="99"/>
      <c r="AG569" s="99"/>
      <c r="AH569" s="99"/>
      <c r="AJ569" s="99"/>
      <c r="AK569" s="99"/>
      <c r="AL569" s="99"/>
      <c r="AN569" s="99"/>
      <c r="AO569" s="99"/>
      <c r="AQ569" s="99"/>
      <c r="AR569" s="99"/>
      <c r="AT569" s="99"/>
      <c r="AU569" s="99"/>
      <c r="AY569" s="99"/>
      <c r="BB569" s="99"/>
      <c r="BC569" s="99"/>
    </row>
    <row r="570" spans="6:55" x14ac:dyDescent="0.25">
      <c r="F570" s="99"/>
      <c r="G570" s="99"/>
      <c r="H570" s="99"/>
      <c r="I570" s="99"/>
      <c r="J570" s="99"/>
      <c r="K570" s="99"/>
      <c r="L570" s="99"/>
      <c r="AF570" s="99"/>
      <c r="AG570" s="99"/>
      <c r="AH570" s="99"/>
      <c r="AJ570" s="99"/>
      <c r="AK570" s="99"/>
      <c r="AL570" s="99"/>
      <c r="AN570" s="99"/>
      <c r="AO570" s="99"/>
      <c r="AQ570" s="99"/>
      <c r="AR570" s="99"/>
      <c r="AT570" s="99"/>
      <c r="AU570" s="99"/>
      <c r="AY570" s="99"/>
      <c r="BB570" s="99"/>
      <c r="BC570" s="99"/>
    </row>
    <row r="571" spans="6:55" x14ac:dyDescent="0.25">
      <c r="F571" s="99"/>
      <c r="G571" s="99"/>
      <c r="H571" s="99"/>
      <c r="I571" s="99"/>
      <c r="J571" s="99"/>
      <c r="K571" s="99"/>
      <c r="L571" s="99"/>
      <c r="AF571" s="99"/>
      <c r="AG571" s="99"/>
      <c r="AH571" s="99"/>
      <c r="AJ571" s="99"/>
      <c r="AK571" s="99"/>
      <c r="AL571" s="99"/>
      <c r="AN571" s="99"/>
      <c r="AO571" s="99"/>
      <c r="AQ571" s="99"/>
      <c r="AR571" s="99"/>
      <c r="AT571" s="99"/>
      <c r="AU571" s="99"/>
      <c r="AY571" s="99"/>
      <c r="BB571" s="99"/>
      <c r="BC571" s="99"/>
    </row>
    <row r="572" spans="6:55" x14ac:dyDescent="0.25">
      <c r="F572" s="99"/>
      <c r="G572" s="99"/>
      <c r="H572" s="99"/>
      <c r="I572" s="99"/>
      <c r="J572" s="99"/>
      <c r="K572" s="99"/>
      <c r="L572" s="99"/>
      <c r="AF572" s="99"/>
      <c r="AG572" s="99"/>
      <c r="AH572" s="99"/>
      <c r="AJ572" s="99"/>
      <c r="AK572" s="99"/>
      <c r="AL572" s="99"/>
      <c r="AN572" s="99"/>
      <c r="AO572" s="99"/>
      <c r="AQ572" s="99"/>
      <c r="AR572" s="99"/>
      <c r="AT572" s="99"/>
      <c r="AU572" s="99"/>
      <c r="AY572" s="99"/>
      <c r="BB572" s="99"/>
      <c r="BC572" s="99"/>
    </row>
    <row r="573" spans="6:55" x14ac:dyDescent="0.25">
      <c r="F573" s="99"/>
      <c r="G573" s="99"/>
      <c r="H573" s="99"/>
      <c r="I573" s="99"/>
      <c r="J573" s="99"/>
      <c r="K573" s="99"/>
      <c r="L573" s="99"/>
      <c r="AF573" s="99"/>
      <c r="AG573" s="99"/>
      <c r="AH573" s="99"/>
      <c r="AJ573" s="99"/>
      <c r="AK573" s="99"/>
      <c r="AL573" s="99"/>
      <c r="AN573" s="99"/>
      <c r="AO573" s="99"/>
      <c r="AQ573" s="99"/>
      <c r="AR573" s="99"/>
      <c r="AT573" s="99"/>
      <c r="AU573" s="99"/>
      <c r="AY573" s="99"/>
      <c r="BB573" s="99"/>
      <c r="BC573" s="99"/>
    </row>
    <row r="574" spans="6:55" x14ac:dyDescent="0.25">
      <c r="F574" s="99"/>
      <c r="G574" s="99"/>
      <c r="H574" s="99"/>
      <c r="I574" s="99"/>
      <c r="J574" s="99"/>
      <c r="K574" s="99"/>
      <c r="L574" s="99"/>
      <c r="AF574" s="99"/>
      <c r="AG574" s="99"/>
      <c r="AH574" s="99"/>
      <c r="AJ574" s="99"/>
      <c r="AK574" s="99"/>
      <c r="AL574" s="99"/>
      <c r="AN574" s="99"/>
      <c r="AO574" s="99"/>
      <c r="AQ574" s="99"/>
      <c r="AR574" s="99"/>
      <c r="AT574" s="99"/>
      <c r="AU574" s="99"/>
      <c r="AY574" s="99"/>
      <c r="BB574" s="99"/>
      <c r="BC574" s="99"/>
    </row>
    <row r="575" spans="6:55" x14ac:dyDescent="0.25">
      <c r="F575" s="99"/>
      <c r="G575" s="99"/>
      <c r="H575" s="99"/>
      <c r="I575" s="99"/>
      <c r="J575" s="99"/>
      <c r="K575" s="99"/>
      <c r="L575" s="99"/>
      <c r="AF575" s="99"/>
      <c r="AG575" s="99"/>
      <c r="AH575" s="99"/>
      <c r="AJ575" s="99"/>
      <c r="AK575" s="99"/>
      <c r="AL575" s="99"/>
      <c r="AN575" s="99"/>
      <c r="AO575" s="99"/>
      <c r="AQ575" s="99"/>
      <c r="AR575" s="99"/>
      <c r="AT575" s="99"/>
      <c r="AU575" s="99"/>
      <c r="AY575" s="99"/>
      <c r="BB575" s="99"/>
      <c r="BC575" s="99"/>
    </row>
    <row r="576" spans="6:55" x14ac:dyDescent="0.25">
      <c r="F576" s="99"/>
      <c r="G576" s="99"/>
      <c r="H576" s="99"/>
      <c r="I576" s="99"/>
      <c r="J576" s="99"/>
      <c r="K576" s="99"/>
      <c r="L576" s="99"/>
      <c r="AF576" s="99"/>
      <c r="AG576" s="99"/>
      <c r="AH576" s="99"/>
      <c r="AJ576" s="99"/>
      <c r="AK576" s="99"/>
      <c r="AL576" s="99"/>
      <c r="AN576" s="99"/>
      <c r="AO576" s="99"/>
      <c r="AQ576" s="99"/>
      <c r="AR576" s="99"/>
      <c r="AT576" s="99"/>
      <c r="AU576" s="99"/>
      <c r="AY576" s="99"/>
      <c r="BB576" s="99"/>
      <c r="BC576" s="99"/>
    </row>
    <row r="577" spans="6:55" x14ac:dyDescent="0.25">
      <c r="F577" s="99"/>
      <c r="G577" s="99"/>
      <c r="H577" s="99"/>
      <c r="I577" s="99"/>
      <c r="J577" s="99"/>
      <c r="K577" s="99"/>
      <c r="L577" s="99"/>
      <c r="AF577" s="99"/>
      <c r="AG577" s="99"/>
      <c r="AH577" s="99"/>
      <c r="AJ577" s="99"/>
      <c r="AK577" s="99"/>
      <c r="AL577" s="99"/>
      <c r="AN577" s="99"/>
      <c r="AO577" s="99"/>
      <c r="AQ577" s="99"/>
      <c r="AR577" s="99"/>
      <c r="AT577" s="99"/>
      <c r="AU577" s="99"/>
      <c r="AY577" s="99"/>
      <c r="BB577" s="99"/>
      <c r="BC577" s="99"/>
    </row>
    <row r="578" spans="6:55" x14ac:dyDescent="0.25">
      <c r="F578" s="99"/>
      <c r="G578" s="99"/>
      <c r="H578" s="99"/>
      <c r="I578" s="99"/>
      <c r="J578" s="99"/>
      <c r="K578" s="99"/>
      <c r="L578" s="99"/>
      <c r="AF578" s="99"/>
      <c r="AG578" s="99"/>
      <c r="AH578" s="99"/>
      <c r="AJ578" s="99"/>
      <c r="AK578" s="99"/>
      <c r="AL578" s="99"/>
      <c r="AN578" s="99"/>
      <c r="AO578" s="99"/>
      <c r="AQ578" s="99"/>
      <c r="AR578" s="99"/>
      <c r="AT578" s="99"/>
      <c r="AU578" s="99"/>
      <c r="AY578" s="99"/>
      <c r="BB578" s="99"/>
      <c r="BC578" s="99"/>
    </row>
    <row r="579" spans="6:55" x14ac:dyDescent="0.25">
      <c r="F579" s="99"/>
      <c r="G579" s="99"/>
      <c r="H579" s="99"/>
      <c r="I579" s="99"/>
      <c r="J579" s="99"/>
      <c r="K579" s="99"/>
      <c r="L579" s="99"/>
      <c r="AF579" s="99"/>
      <c r="AG579" s="99"/>
      <c r="AH579" s="99"/>
      <c r="AJ579" s="99"/>
      <c r="AK579" s="99"/>
      <c r="AL579" s="99"/>
      <c r="AN579" s="99"/>
      <c r="AO579" s="99"/>
      <c r="AQ579" s="99"/>
      <c r="AR579" s="99"/>
      <c r="AT579" s="99"/>
      <c r="AU579" s="99"/>
      <c r="AY579" s="99"/>
      <c r="BB579" s="99"/>
      <c r="BC579" s="99"/>
    </row>
    <row r="580" spans="6:55" x14ac:dyDescent="0.25">
      <c r="F580" s="99"/>
      <c r="G580" s="99"/>
      <c r="H580" s="99"/>
      <c r="I580" s="99"/>
      <c r="J580" s="99"/>
      <c r="K580" s="99"/>
      <c r="L580" s="99"/>
      <c r="AF580" s="99"/>
      <c r="AG580" s="99"/>
      <c r="AH580" s="99"/>
      <c r="AJ580" s="99"/>
      <c r="AK580" s="99"/>
      <c r="AL580" s="99"/>
      <c r="AN580" s="99"/>
      <c r="AO580" s="99"/>
      <c r="AQ580" s="99"/>
      <c r="AR580" s="99"/>
      <c r="AT580" s="99"/>
      <c r="AU580" s="99"/>
      <c r="AY580" s="99"/>
      <c r="BB580" s="99"/>
      <c r="BC580" s="99"/>
    </row>
    <row r="581" spans="6:55" x14ac:dyDescent="0.25">
      <c r="F581" s="99"/>
      <c r="G581" s="99"/>
      <c r="H581" s="99"/>
      <c r="I581" s="99"/>
      <c r="J581" s="99"/>
      <c r="K581" s="99"/>
      <c r="L581" s="99"/>
      <c r="AF581" s="99"/>
      <c r="AG581" s="99"/>
      <c r="AH581" s="99"/>
      <c r="AJ581" s="99"/>
      <c r="AK581" s="99"/>
      <c r="AL581" s="99"/>
      <c r="AN581" s="99"/>
      <c r="AO581" s="99"/>
      <c r="AQ581" s="99"/>
      <c r="AR581" s="99"/>
      <c r="AT581" s="99"/>
      <c r="AU581" s="99"/>
      <c r="AY581" s="99"/>
      <c r="BB581" s="99"/>
      <c r="BC581" s="99"/>
    </row>
    <row r="582" spans="6:55" x14ac:dyDescent="0.25">
      <c r="F582" s="99"/>
      <c r="G582" s="99"/>
      <c r="H582" s="99"/>
      <c r="I582" s="99"/>
      <c r="J582" s="99"/>
      <c r="K582" s="99"/>
      <c r="L582" s="99"/>
      <c r="AF582" s="99"/>
      <c r="AG582" s="99"/>
      <c r="AH582" s="99"/>
      <c r="AJ582" s="99"/>
      <c r="AK582" s="99"/>
      <c r="AL582" s="99"/>
      <c r="AN582" s="99"/>
      <c r="AO582" s="99"/>
      <c r="AQ582" s="99"/>
      <c r="AR582" s="99"/>
      <c r="AT582" s="99"/>
      <c r="AU582" s="99"/>
      <c r="AY582" s="99"/>
      <c r="BB582" s="99"/>
      <c r="BC582" s="99"/>
    </row>
    <row r="583" spans="6:55" x14ac:dyDescent="0.25">
      <c r="F583" s="99"/>
      <c r="G583" s="99"/>
      <c r="H583" s="99"/>
      <c r="I583" s="99"/>
      <c r="J583" s="99"/>
      <c r="K583" s="99"/>
      <c r="L583" s="99"/>
      <c r="AF583" s="99"/>
      <c r="AG583" s="99"/>
      <c r="AH583" s="99"/>
      <c r="AJ583" s="99"/>
      <c r="AK583" s="99"/>
      <c r="AL583" s="99"/>
      <c r="AN583" s="99"/>
      <c r="AO583" s="99"/>
      <c r="AQ583" s="99"/>
      <c r="AR583" s="99"/>
      <c r="AT583" s="99"/>
      <c r="AU583" s="99"/>
      <c r="AY583" s="99"/>
      <c r="BB583" s="99"/>
      <c r="BC583" s="99"/>
    </row>
    <row r="584" spans="6:55" x14ac:dyDescent="0.25">
      <c r="F584" s="99"/>
      <c r="G584" s="99"/>
      <c r="H584" s="99"/>
      <c r="I584" s="99"/>
      <c r="J584" s="99"/>
      <c r="K584" s="99"/>
      <c r="L584" s="99"/>
      <c r="AF584" s="99"/>
      <c r="AG584" s="99"/>
      <c r="AH584" s="99"/>
      <c r="AJ584" s="99"/>
      <c r="AK584" s="99"/>
      <c r="AL584" s="99"/>
      <c r="AN584" s="99"/>
      <c r="AO584" s="99"/>
      <c r="AQ584" s="99"/>
      <c r="AR584" s="99"/>
      <c r="AT584" s="99"/>
      <c r="AU584" s="99"/>
      <c r="AY584" s="99"/>
      <c r="BB584" s="99"/>
      <c r="BC584" s="99"/>
    </row>
    <row r="585" spans="6:55" x14ac:dyDescent="0.25">
      <c r="F585" s="99"/>
      <c r="G585" s="99"/>
      <c r="H585" s="99"/>
      <c r="I585" s="99"/>
      <c r="J585" s="99"/>
      <c r="K585" s="99"/>
      <c r="L585" s="99"/>
      <c r="AF585" s="99"/>
      <c r="AG585" s="99"/>
      <c r="AH585" s="99"/>
      <c r="AJ585" s="99"/>
      <c r="AK585" s="99"/>
      <c r="AL585" s="99"/>
      <c r="AN585" s="99"/>
      <c r="AO585" s="99"/>
      <c r="AQ585" s="99"/>
      <c r="AR585" s="99"/>
      <c r="AT585" s="99"/>
      <c r="AU585" s="99"/>
      <c r="AY585" s="99"/>
      <c r="BB585" s="99"/>
      <c r="BC585" s="99"/>
    </row>
    <row r="586" spans="6:55" x14ac:dyDescent="0.25">
      <c r="F586" s="99"/>
      <c r="G586" s="99"/>
      <c r="H586" s="99"/>
      <c r="I586" s="99"/>
      <c r="J586" s="99"/>
      <c r="K586" s="99"/>
      <c r="L586" s="99"/>
      <c r="AF586" s="99"/>
      <c r="AG586" s="99"/>
      <c r="AH586" s="99"/>
      <c r="AJ586" s="99"/>
      <c r="AK586" s="99"/>
      <c r="AL586" s="99"/>
      <c r="AN586" s="99"/>
      <c r="AO586" s="99"/>
      <c r="AQ586" s="99"/>
      <c r="AR586" s="99"/>
      <c r="AT586" s="99"/>
      <c r="AU586" s="99"/>
      <c r="AY586" s="99"/>
      <c r="BB586" s="99"/>
      <c r="BC586" s="99"/>
    </row>
    <row r="587" spans="6:55" x14ac:dyDescent="0.25">
      <c r="F587" s="99"/>
      <c r="G587" s="99"/>
      <c r="H587" s="99"/>
      <c r="I587" s="99"/>
      <c r="J587" s="99"/>
      <c r="K587" s="99"/>
      <c r="L587" s="99"/>
      <c r="AF587" s="99"/>
      <c r="AG587" s="99"/>
      <c r="AH587" s="99"/>
      <c r="AJ587" s="99"/>
      <c r="AK587" s="99"/>
      <c r="AL587" s="99"/>
      <c r="AN587" s="99"/>
      <c r="AO587" s="99"/>
      <c r="AQ587" s="99"/>
      <c r="AR587" s="99"/>
      <c r="AT587" s="99"/>
      <c r="AU587" s="99"/>
      <c r="AY587" s="99"/>
      <c r="BB587" s="99"/>
      <c r="BC587" s="99"/>
    </row>
    <row r="588" spans="6:55" x14ac:dyDescent="0.25">
      <c r="F588" s="99"/>
      <c r="G588" s="99"/>
      <c r="H588" s="99"/>
      <c r="I588" s="99"/>
      <c r="J588" s="99"/>
      <c r="K588" s="99"/>
      <c r="L588" s="99"/>
      <c r="AF588" s="99"/>
      <c r="AG588" s="99"/>
      <c r="AH588" s="99"/>
      <c r="AJ588" s="99"/>
      <c r="AK588" s="99"/>
      <c r="AL588" s="99"/>
      <c r="AN588" s="99"/>
      <c r="AO588" s="99"/>
      <c r="AQ588" s="99"/>
      <c r="AR588" s="99"/>
      <c r="AT588" s="99"/>
      <c r="AU588" s="99"/>
      <c r="AY588" s="99"/>
      <c r="BB588" s="99"/>
      <c r="BC588" s="99"/>
    </row>
    <row r="589" spans="6:55" x14ac:dyDescent="0.25">
      <c r="F589" s="99"/>
      <c r="G589" s="99"/>
      <c r="H589" s="99"/>
      <c r="I589" s="99"/>
      <c r="J589" s="99"/>
      <c r="K589" s="99"/>
      <c r="L589" s="99"/>
      <c r="AF589" s="99"/>
      <c r="AG589" s="99"/>
      <c r="AH589" s="99"/>
      <c r="AJ589" s="99"/>
      <c r="AK589" s="99"/>
      <c r="AL589" s="99"/>
      <c r="AN589" s="99"/>
      <c r="AO589" s="99"/>
      <c r="AQ589" s="99"/>
      <c r="AR589" s="99"/>
      <c r="AT589" s="99"/>
      <c r="AU589" s="99"/>
      <c r="AY589" s="99"/>
      <c r="BB589" s="99"/>
      <c r="BC589" s="99"/>
    </row>
    <row r="590" spans="6:55" x14ac:dyDescent="0.25">
      <c r="F590" s="99"/>
      <c r="G590" s="99"/>
      <c r="H590" s="99"/>
      <c r="I590" s="99"/>
      <c r="J590" s="99"/>
      <c r="K590" s="99"/>
      <c r="L590" s="99"/>
      <c r="AF590" s="99"/>
      <c r="AG590" s="99"/>
      <c r="AH590" s="99"/>
      <c r="AJ590" s="99"/>
      <c r="AK590" s="99"/>
      <c r="AL590" s="99"/>
      <c r="AN590" s="99"/>
      <c r="AO590" s="99"/>
      <c r="AQ590" s="99"/>
      <c r="AR590" s="99"/>
      <c r="AT590" s="99"/>
      <c r="AU590" s="99"/>
      <c r="AY590" s="99"/>
      <c r="BB590" s="99"/>
      <c r="BC590" s="99"/>
    </row>
    <row r="591" spans="6:55" x14ac:dyDescent="0.25">
      <c r="F591" s="99"/>
      <c r="G591" s="99"/>
      <c r="H591" s="99"/>
      <c r="I591" s="99"/>
      <c r="J591" s="99"/>
      <c r="K591" s="99"/>
      <c r="L591" s="99"/>
      <c r="AF591" s="99"/>
      <c r="AG591" s="99"/>
      <c r="AH591" s="99"/>
      <c r="AJ591" s="99"/>
      <c r="AK591" s="99"/>
      <c r="AL591" s="99"/>
      <c r="AN591" s="99"/>
      <c r="AO591" s="99"/>
      <c r="AQ591" s="99"/>
      <c r="AR591" s="99"/>
      <c r="AT591" s="99"/>
      <c r="AU591" s="99"/>
      <c r="AY591" s="99"/>
      <c r="BB591" s="99"/>
      <c r="BC591" s="99"/>
    </row>
    <row r="592" spans="6:55" x14ac:dyDescent="0.25">
      <c r="F592" s="99"/>
      <c r="G592" s="99"/>
      <c r="H592" s="99"/>
      <c r="I592" s="99"/>
      <c r="J592" s="99"/>
      <c r="K592" s="99"/>
      <c r="L592" s="99"/>
      <c r="AF592" s="99"/>
      <c r="AG592" s="99"/>
      <c r="AH592" s="99"/>
      <c r="AJ592" s="99"/>
      <c r="AK592" s="99"/>
      <c r="AL592" s="99"/>
      <c r="AN592" s="99"/>
      <c r="AO592" s="99"/>
      <c r="AQ592" s="99"/>
      <c r="AR592" s="99"/>
      <c r="AT592" s="99"/>
      <c r="AU592" s="99"/>
      <c r="AY592" s="99"/>
      <c r="BB592" s="99"/>
      <c r="BC592" s="99"/>
    </row>
    <row r="593" spans="6:55" x14ac:dyDescent="0.25">
      <c r="F593" s="99"/>
      <c r="G593" s="99"/>
      <c r="H593" s="99"/>
      <c r="I593" s="99"/>
      <c r="J593" s="99"/>
      <c r="K593" s="99"/>
      <c r="L593" s="99"/>
      <c r="AF593" s="99"/>
      <c r="AG593" s="99"/>
      <c r="AH593" s="99"/>
      <c r="AJ593" s="99"/>
      <c r="AK593" s="99"/>
      <c r="AL593" s="99"/>
      <c r="AN593" s="99"/>
      <c r="AO593" s="99"/>
      <c r="AQ593" s="99"/>
      <c r="AR593" s="99"/>
      <c r="AT593" s="99"/>
      <c r="AU593" s="99"/>
      <c r="AY593" s="99"/>
      <c r="BB593" s="99"/>
      <c r="BC593" s="99"/>
    </row>
    <row r="594" spans="6:55" x14ac:dyDescent="0.25">
      <c r="F594" s="99"/>
      <c r="G594" s="99"/>
      <c r="H594" s="99"/>
      <c r="I594" s="99"/>
      <c r="J594" s="99"/>
      <c r="K594" s="99"/>
      <c r="L594" s="99"/>
      <c r="AF594" s="99"/>
      <c r="AG594" s="99"/>
      <c r="AH594" s="99"/>
      <c r="AJ594" s="99"/>
      <c r="AK594" s="99"/>
      <c r="AL594" s="99"/>
      <c r="AN594" s="99"/>
      <c r="AO594" s="99"/>
      <c r="AQ594" s="99"/>
      <c r="AR594" s="99"/>
      <c r="AT594" s="99"/>
      <c r="AU594" s="99"/>
      <c r="AY594" s="99"/>
      <c r="BB594" s="99"/>
      <c r="BC594" s="99"/>
    </row>
    <row r="595" spans="6:55" x14ac:dyDescent="0.25">
      <c r="F595" s="99"/>
      <c r="G595" s="99"/>
      <c r="H595" s="99"/>
      <c r="I595" s="99"/>
      <c r="J595" s="99"/>
      <c r="K595" s="99"/>
      <c r="L595" s="99"/>
      <c r="AF595" s="99"/>
      <c r="AG595" s="99"/>
      <c r="AH595" s="99"/>
      <c r="AJ595" s="99"/>
      <c r="AK595" s="99"/>
      <c r="AL595" s="99"/>
      <c r="AN595" s="99"/>
      <c r="AO595" s="99"/>
      <c r="AQ595" s="99"/>
      <c r="AR595" s="99"/>
      <c r="AT595" s="99"/>
      <c r="AU595" s="99"/>
      <c r="AY595" s="99"/>
      <c r="BB595" s="99"/>
      <c r="BC595" s="99"/>
    </row>
    <row r="596" spans="6:55" x14ac:dyDescent="0.25">
      <c r="F596" s="99"/>
      <c r="G596" s="99"/>
      <c r="H596" s="99"/>
      <c r="I596" s="99"/>
      <c r="J596" s="99"/>
      <c r="K596" s="99"/>
      <c r="L596" s="99"/>
      <c r="AF596" s="99"/>
      <c r="AG596" s="99"/>
      <c r="AH596" s="99"/>
      <c r="AJ596" s="99"/>
      <c r="AK596" s="99"/>
      <c r="AL596" s="99"/>
      <c r="AN596" s="99"/>
      <c r="AO596" s="99"/>
      <c r="AQ596" s="99"/>
      <c r="AR596" s="99"/>
      <c r="AT596" s="99"/>
      <c r="AU596" s="99"/>
      <c r="AY596" s="99"/>
      <c r="BB596" s="99"/>
      <c r="BC596" s="99"/>
    </row>
    <row r="597" spans="6:55" x14ac:dyDescent="0.25">
      <c r="F597" s="99"/>
      <c r="G597" s="99"/>
      <c r="H597" s="99"/>
      <c r="I597" s="99"/>
      <c r="J597" s="99"/>
      <c r="K597" s="99"/>
      <c r="L597" s="99"/>
      <c r="AF597" s="99"/>
      <c r="AG597" s="99"/>
      <c r="AH597" s="99"/>
      <c r="AJ597" s="99"/>
      <c r="AK597" s="99"/>
      <c r="AL597" s="99"/>
      <c r="AN597" s="99"/>
      <c r="AO597" s="99"/>
      <c r="AQ597" s="99"/>
      <c r="AR597" s="99"/>
      <c r="AT597" s="99"/>
      <c r="AU597" s="99"/>
      <c r="AY597" s="99"/>
      <c r="BB597" s="99"/>
      <c r="BC597" s="99"/>
    </row>
    <row r="598" spans="6:55" x14ac:dyDescent="0.25">
      <c r="F598" s="99"/>
      <c r="G598" s="99"/>
      <c r="H598" s="99"/>
      <c r="I598" s="99"/>
      <c r="J598" s="99"/>
      <c r="K598" s="99"/>
      <c r="L598" s="99"/>
      <c r="AF598" s="99"/>
      <c r="AG598" s="99"/>
      <c r="AH598" s="99"/>
      <c r="AJ598" s="99"/>
      <c r="AK598" s="99"/>
      <c r="AL598" s="99"/>
      <c r="AN598" s="99"/>
      <c r="AO598" s="99"/>
      <c r="AQ598" s="99"/>
      <c r="AR598" s="99"/>
      <c r="AT598" s="99"/>
      <c r="AU598" s="99"/>
      <c r="AY598" s="99"/>
      <c r="BB598" s="99"/>
      <c r="BC598" s="99"/>
    </row>
    <row r="599" spans="6:55" x14ac:dyDescent="0.25">
      <c r="F599" s="99"/>
      <c r="G599" s="99"/>
      <c r="H599" s="99"/>
      <c r="I599" s="99"/>
      <c r="J599" s="99"/>
      <c r="K599" s="99"/>
      <c r="L599" s="99"/>
      <c r="AF599" s="99"/>
      <c r="AG599" s="99"/>
      <c r="AH599" s="99"/>
      <c r="AJ599" s="99"/>
      <c r="AK599" s="99"/>
      <c r="AL599" s="99"/>
      <c r="AN599" s="99"/>
      <c r="AO599" s="99"/>
      <c r="AQ599" s="99"/>
      <c r="AR599" s="99"/>
      <c r="AT599" s="99"/>
      <c r="AU599" s="99"/>
      <c r="AY599" s="99"/>
      <c r="BB599" s="99"/>
      <c r="BC599" s="99"/>
    </row>
    <row r="600" spans="6:55" x14ac:dyDescent="0.25">
      <c r="F600" s="99"/>
      <c r="G600" s="99"/>
      <c r="H600" s="99"/>
      <c r="I600" s="99"/>
      <c r="J600" s="99"/>
      <c r="K600" s="99"/>
      <c r="L600" s="99"/>
      <c r="AF600" s="99"/>
      <c r="AG600" s="99"/>
      <c r="AH600" s="99"/>
      <c r="AJ600" s="99"/>
      <c r="AK600" s="99"/>
      <c r="AL600" s="99"/>
      <c r="AN600" s="99"/>
      <c r="AO600" s="99"/>
      <c r="AQ600" s="99"/>
      <c r="AR600" s="99"/>
      <c r="AT600" s="99"/>
      <c r="AU600" s="99"/>
      <c r="AY600" s="99"/>
      <c r="BB600" s="99"/>
      <c r="BC600" s="99"/>
    </row>
    <row r="601" spans="6:55" x14ac:dyDescent="0.25">
      <c r="F601" s="99"/>
      <c r="G601" s="99"/>
      <c r="H601" s="99"/>
      <c r="I601" s="99"/>
      <c r="J601" s="99"/>
      <c r="K601" s="99"/>
      <c r="L601" s="99"/>
      <c r="AF601" s="99"/>
      <c r="AG601" s="99"/>
      <c r="AH601" s="99"/>
      <c r="AJ601" s="99"/>
      <c r="AK601" s="99"/>
      <c r="AL601" s="99"/>
      <c r="AN601" s="99"/>
      <c r="AO601" s="99"/>
      <c r="AQ601" s="99"/>
      <c r="AR601" s="99"/>
      <c r="AT601" s="99"/>
      <c r="AU601" s="99"/>
      <c r="AY601" s="99"/>
      <c r="BB601" s="99"/>
      <c r="BC601" s="99"/>
    </row>
    <row r="602" spans="6:55" x14ac:dyDescent="0.25">
      <c r="F602" s="99"/>
      <c r="G602" s="99"/>
      <c r="H602" s="99"/>
      <c r="I602" s="99"/>
      <c r="J602" s="99"/>
      <c r="K602" s="99"/>
      <c r="L602" s="99"/>
      <c r="AF602" s="99"/>
      <c r="AG602" s="99"/>
      <c r="AH602" s="99"/>
      <c r="AJ602" s="99"/>
      <c r="AK602" s="99"/>
      <c r="AL602" s="99"/>
      <c r="AN602" s="99"/>
      <c r="AO602" s="99"/>
      <c r="AQ602" s="99"/>
      <c r="AR602" s="99"/>
      <c r="AT602" s="99"/>
      <c r="AU602" s="99"/>
      <c r="AY602" s="99"/>
      <c r="BB602" s="99"/>
      <c r="BC602" s="99"/>
    </row>
    <row r="603" spans="6:55" x14ac:dyDescent="0.25">
      <c r="F603" s="99"/>
      <c r="G603" s="99"/>
      <c r="H603" s="99"/>
      <c r="I603" s="99"/>
      <c r="J603" s="99"/>
      <c r="K603" s="99"/>
      <c r="L603" s="99"/>
      <c r="AF603" s="99"/>
      <c r="AG603" s="99"/>
      <c r="AH603" s="99"/>
      <c r="AJ603" s="99"/>
      <c r="AK603" s="99"/>
      <c r="AL603" s="99"/>
      <c r="AN603" s="99"/>
      <c r="AO603" s="99"/>
      <c r="AQ603" s="99"/>
      <c r="AR603" s="99"/>
      <c r="AT603" s="99"/>
      <c r="AU603" s="99"/>
      <c r="AY603" s="99"/>
      <c r="BB603" s="99"/>
      <c r="BC603" s="99"/>
    </row>
    <row r="604" spans="6:55" x14ac:dyDescent="0.25">
      <c r="F604" s="99"/>
      <c r="G604" s="99"/>
      <c r="H604" s="99"/>
      <c r="I604" s="99"/>
      <c r="J604" s="99"/>
      <c r="K604" s="99"/>
      <c r="L604" s="99"/>
      <c r="AF604" s="99"/>
      <c r="AG604" s="99"/>
      <c r="AH604" s="99"/>
      <c r="AJ604" s="99"/>
      <c r="AK604" s="99"/>
      <c r="AL604" s="99"/>
      <c r="AN604" s="99"/>
      <c r="AO604" s="99"/>
      <c r="AQ604" s="99"/>
      <c r="AR604" s="99"/>
      <c r="AT604" s="99"/>
      <c r="AU604" s="99"/>
      <c r="AY604" s="99"/>
      <c r="BB604" s="99"/>
      <c r="BC604" s="99"/>
    </row>
    <row r="605" spans="6:55" x14ac:dyDescent="0.25">
      <c r="F605" s="99"/>
      <c r="G605" s="99"/>
      <c r="H605" s="99"/>
      <c r="I605" s="99"/>
      <c r="J605" s="99"/>
      <c r="K605" s="99"/>
      <c r="L605" s="99"/>
      <c r="AF605" s="99"/>
      <c r="AG605" s="99"/>
      <c r="AH605" s="99"/>
      <c r="AJ605" s="99"/>
      <c r="AK605" s="99"/>
      <c r="AL605" s="99"/>
      <c r="AN605" s="99"/>
      <c r="AO605" s="99"/>
      <c r="AQ605" s="99"/>
      <c r="AR605" s="99"/>
      <c r="AT605" s="99"/>
      <c r="AU605" s="99"/>
      <c r="AY605" s="99"/>
      <c r="BB605" s="99"/>
      <c r="BC605" s="99"/>
    </row>
    <row r="606" spans="6:55" x14ac:dyDescent="0.25">
      <c r="F606" s="99"/>
      <c r="G606" s="99"/>
      <c r="H606" s="99"/>
      <c r="I606" s="99"/>
      <c r="J606" s="99"/>
      <c r="K606" s="99"/>
      <c r="L606" s="99"/>
      <c r="AF606" s="99"/>
      <c r="AG606" s="99"/>
      <c r="AH606" s="99"/>
      <c r="AJ606" s="99"/>
      <c r="AK606" s="99"/>
      <c r="AL606" s="99"/>
      <c r="AN606" s="99"/>
      <c r="AO606" s="99"/>
      <c r="AQ606" s="99"/>
      <c r="AR606" s="99"/>
      <c r="AT606" s="99"/>
      <c r="AU606" s="99"/>
      <c r="AY606" s="99"/>
      <c r="BB606" s="99"/>
      <c r="BC606" s="99"/>
    </row>
    <row r="607" spans="6:55" x14ac:dyDescent="0.25">
      <c r="F607" s="99"/>
      <c r="G607" s="99"/>
      <c r="H607" s="99"/>
      <c r="I607" s="99"/>
      <c r="J607" s="99"/>
      <c r="K607" s="99"/>
      <c r="L607" s="99"/>
      <c r="AF607" s="99"/>
      <c r="AG607" s="99"/>
      <c r="AH607" s="99"/>
      <c r="AJ607" s="99"/>
      <c r="AK607" s="99"/>
      <c r="AL607" s="99"/>
      <c r="AN607" s="99"/>
      <c r="AO607" s="99"/>
      <c r="AQ607" s="99"/>
      <c r="AR607" s="99"/>
      <c r="AT607" s="99"/>
      <c r="AU607" s="99"/>
      <c r="AY607" s="99"/>
      <c r="BB607" s="99"/>
      <c r="BC607" s="99"/>
    </row>
    <row r="608" spans="6:55" x14ac:dyDescent="0.25">
      <c r="F608" s="99"/>
      <c r="G608" s="99"/>
      <c r="H608" s="99"/>
      <c r="I608" s="99"/>
      <c r="J608" s="99"/>
      <c r="K608" s="99"/>
      <c r="L608" s="99"/>
      <c r="AF608" s="99"/>
      <c r="AG608" s="99"/>
      <c r="AH608" s="99"/>
      <c r="AJ608" s="99"/>
      <c r="AK608" s="99"/>
      <c r="AL608" s="99"/>
      <c r="AN608" s="99"/>
      <c r="AO608" s="99"/>
      <c r="AQ608" s="99"/>
      <c r="AR608" s="99"/>
      <c r="AT608" s="99"/>
      <c r="AU608" s="99"/>
      <c r="AY608" s="99"/>
      <c r="BB608" s="99"/>
      <c r="BC608" s="99"/>
    </row>
    <row r="609" spans="6:55" x14ac:dyDescent="0.25">
      <c r="F609" s="99"/>
      <c r="G609" s="99"/>
      <c r="H609" s="99"/>
      <c r="I609" s="99"/>
      <c r="J609" s="99"/>
      <c r="K609" s="99"/>
      <c r="L609" s="99"/>
      <c r="AF609" s="99"/>
      <c r="AG609" s="99"/>
      <c r="AH609" s="99"/>
      <c r="AJ609" s="99"/>
      <c r="AK609" s="99"/>
      <c r="AL609" s="99"/>
      <c r="AN609" s="99"/>
      <c r="AO609" s="99"/>
      <c r="AQ609" s="99"/>
      <c r="AR609" s="99"/>
      <c r="AT609" s="99"/>
      <c r="AU609" s="99"/>
      <c r="AY609" s="99"/>
      <c r="BB609" s="99"/>
      <c r="BC609" s="99"/>
    </row>
    <row r="610" spans="6:55" x14ac:dyDescent="0.25">
      <c r="F610" s="99"/>
      <c r="G610" s="99"/>
      <c r="H610" s="99"/>
      <c r="I610" s="99"/>
      <c r="J610" s="99"/>
      <c r="K610" s="99"/>
      <c r="L610" s="99"/>
      <c r="AF610" s="99"/>
      <c r="AG610" s="99"/>
      <c r="AH610" s="99"/>
      <c r="AJ610" s="99"/>
      <c r="AK610" s="99"/>
      <c r="AL610" s="99"/>
      <c r="AN610" s="99"/>
      <c r="AO610" s="99"/>
      <c r="AQ610" s="99"/>
      <c r="AR610" s="99"/>
      <c r="AT610" s="99"/>
      <c r="AU610" s="99"/>
      <c r="AY610" s="99"/>
      <c r="BB610" s="99"/>
      <c r="BC610" s="99"/>
    </row>
    <row r="611" spans="6:55" x14ac:dyDescent="0.25">
      <c r="F611" s="99"/>
      <c r="G611" s="99"/>
      <c r="H611" s="99"/>
      <c r="I611" s="99"/>
      <c r="J611" s="99"/>
      <c r="K611" s="99"/>
      <c r="L611" s="99"/>
      <c r="AF611" s="99"/>
      <c r="AG611" s="99"/>
      <c r="AH611" s="99"/>
      <c r="AJ611" s="99"/>
      <c r="AK611" s="99"/>
      <c r="AL611" s="99"/>
      <c r="AN611" s="99"/>
      <c r="AO611" s="99"/>
      <c r="AQ611" s="99"/>
      <c r="AR611" s="99"/>
      <c r="AT611" s="99"/>
      <c r="AU611" s="99"/>
      <c r="AY611" s="99"/>
      <c r="BB611" s="99"/>
      <c r="BC611" s="99"/>
    </row>
    <row r="612" spans="6:55" x14ac:dyDescent="0.25">
      <c r="F612" s="99"/>
      <c r="G612" s="99"/>
      <c r="H612" s="99"/>
      <c r="I612" s="99"/>
      <c r="J612" s="99"/>
      <c r="K612" s="99"/>
      <c r="L612" s="99"/>
      <c r="AF612" s="99"/>
      <c r="AG612" s="99"/>
      <c r="AH612" s="99"/>
      <c r="AJ612" s="99"/>
      <c r="AK612" s="99"/>
      <c r="AL612" s="99"/>
      <c r="AN612" s="99"/>
      <c r="AO612" s="99"/>
      <c r="AQ612" s="99"/>
      <c r="AR612" s="99"/>
      <c r="AT612" s="99"/>
      <c r="AU612" s="99"/>
      <c r="AY612" s="99"/>
      <c r="BB612" s="99"/>
      <c r="BC612" s="99"/>
    </row>
    <row r="613" spans="6:55" x14ac:dyDescent="0.25">
      <c r="F613" s="99"/>
      <c r="G613" s="99"/>
      <c r="H613" s="99"/>
      <c r="I613" s="99"/>
      <c r="J613" s="99"/>
      <c r="K613" s="99"/>
      <c r="L613" s="99"/>
      <c r="AF613" s="99"/>
      <c r="AG613" s="99"/>
      <c r="AH613" s="99"/>
      <c r="AJ613" s="99"/>
      <c r="AK613" s="99"/>
      <c r="AL613" s="99"/>
      <c r="AN613" s="99"/>
      <c r="AO613" s="99"/>
      <c r="AQ613" s="99"/>
      <c r="AR613" s="99"/>
      <c r="AT613" s="99"/>
      <c r="AU613" s="99"/>
      <c r="AY613" s="99"/>
      <c r="BB613" s="99"/>
      <c r="BC613" s="99"/>
    </row>
    <row r="614" spans="6:55" x14ac:dyDescent="0.25">
      <c r="F614" s="99"/>
      <c r="G614" s="99"/>
      <c r="H614" s="99"/>
      <c r="I614" s="99"/>
      <c r="J614" s="99"/>
      <c r="K614" s="99"/>
      <c r="L614" s="99"/>
      <c r="AF614" s="99"/>
      <c r="AG614" s="99"/>
      <c r="AH614" s="99"/>
      <c r="AJ614" s="99"/>
      <c r="AK614" s="99"/>
      <c r="AL614" s="99"/>
      <c r="AN614" s="99"/>
      <c r="AO614" s="99"/>
      <c r="AQ614" s="99"/>
      <c r="AR614" s="99"/>
      <c r="AT614" s="99"/>
      <c r="AU614" s="99"/>
      <c r="AY614" s="99"/>
      <c r="BB614" s="99"/>
      <c r="BC614" s="99"/>
    </row>
    <row r="615" spans="6:55" x14ac:dyDescent="0.25">
      <c r="F615" s="99"/>
      <c r="G615" s="99"/>
      <c r="H615" s="99"/>
      <c r="I615" s="99"/>
      <c r="J615" s="99"/>
      <c r="K615" s="99"/>
      <c r="L615" s="99"/>
      <c r="AF615" s="99"/>
      <c r="AG615" s="99"/>
      <c r="AH615" s="99"/>
      <c r="AJ615" s="99"/>
      <c r="AK615" s="99"/>
      <c r="AL615" s="99"/>
      <c r="AN615" s="99"/>
      <c r="AO615" s="99"/>
      <c r="AQ615" s="99"/>
      <c r="AR615" s="99"/>
      <c r="AT615" s="99"/>
      <c r="AU615" s="99"/>
      <c r="AY615" s="99"/>
      <c r="BB615" s="99"/>
      <c r="BC615" s="99"/>
    </row>
    <row r="616" spans="6:55" x14ac:dyDescent="0.25">
      <c r="F616" s="99"/>
      <c r="G616" s="99"/>
      <c r="H616" s="99"/>
      <c r="I616" s="99"/>
      <c r="J616" s="99"/>
      <c r="K616" s="99"/>
      <c r="L616" s="99"/>
      <c r="AF616" s="99"/>
      <c r="AG616" s="99"/>
      <c r="AH616" s="99"/>
      <c r="AJ616" s="99"/>
      <c r="AK616" s="99"/>
      <c r="AL616" s="99"/>
      <c r="AN616" s="99"/>
      <c r="AO616" s="99"/>
      <c r="AQ616" s="99"/>
      <c r="AR616" s="99"/>
      <c r="AT616" s="99"/>
      <c r="AU616" s="99"/>
      <c r="AY616" s="99"/>
      <c r="BB616" s="99"/>
      <c r="BC616" s="99"/>
    </row>
    <row r="617" spans="6:55" x14ac:dyDescent="0.25">
      <c r="F617" s="99"/>
      <c r="G617" s="99"/>
      <c r="H617" s="99"/>
      <c r="I617" s="99"/>
      <c r="J617" s="99"/>
      <c r="K617" s="99"/>
      <c r="L617" s="99"/>
      <c r="AF617" s="99"/>
      <c r="AG617" s="99"/>
      <c r="AH617" s="99"/>
      <c r="AJ617" s="99"/>
      <c r="AK617" s="99"/>
      <c r="AL617" s="99"/>
      <c r="AN617" s="99"/>
      <c r="AO617" s="99"/>
      <c r="AQ617" s="99"/>
      <c r="AR617" s="99"/>
      <c r="AT617" s="99"/>
      <c r="AU617" s="99"/>
      <c r="AY617" s="99"/>
      <c r="BB617" s="99"/>
      <c r="BC617" s="99"/>
    </row>
    <row r="618" spans="6:55" x14ac:dyDescent="0.25">
      <c r="F618" s="99"/>
      <c r="G618" s="99"/>
      <c r="H618" s="99"/>
      <c r="I618" s="99"/>
      <c r="J618" s="99"/>
      <c r="K618" s="99"/>
      <c r="L618" s="99"/>
      <c r="AF618" s="99"/>
      <c r="AG618" s="99"/>
      <c r="AH618" s="99"/>
      <c r="AJ618" s="99"/>
      <c r="AK618" s="99"/>
      <c r="AL618" s="99"/>
      <c r="AN618" s="99"/>
      <c r="AO618" s="99"/>
      <c r="AQ618" s="99"/>
      <c r="AR618" s="99"/>
      <c r="AT618" s="99"/>
      <c r="AU618" s="99"/>
      <c r="AY618" s="99"/>
      <c r="BB618" s="99"/>
      <c r="BC618" s="99"/>
    </row>
    <row r="619" spans="6:55" x14ac:dyDescent="0.25">
      <c r="F619" s="99"/>
      <c r="G619" s="99"/>
      <c r="H619" s="99"/>
      <c r="I619" s="99"/>
      <c r="J619" s="99"/>
      <c r="K619" s="99"/>
      <c r="L619" s="99"/>
      <c r="AF619" s="99"/>
      <c r="AG619" s="99"/>
      <c r="AH619" s="99"/>
      <c r="AJ619" s="99"/>
      <c r="AK619" s="99"/>
      <c r="AL619" s="99"/>
      <c r="AN619" s="99"/>
      <c r="AO619" s="99"/>
      <c r="AQ619" s="99"/>
      <c r="AR619" s="99"/>
      <c r="AT619" s="99"/>
      <c r="AU619" s="99"/>
      <c r="AY619" s="99"/>
      <c r="BB619" s="99"/>
      <c r="BC619" s="99"/>
    </row>
    <row r="620" spans="6:55" x14ac:dyDescent="0.25">
      <c r="F620" s="99"/>
      <c r="G620" s="99"/>
      <c r="H620" s="99"/>
      <c r="I620" s="99"/>
      <c r="J620" s="99"/>
      <c r="K620" s="99"/>
      <c r="L620" s="99"/>
      <c r="AF620" s="99"/>
      <c r="AG620" s="99"/>
      <c r="AH620" s="99"/>
      <c r="AJ620" s="99"/>
      <c r="AK620" s="99"/>
      <c r="AL620" s="99"/>
      <c r="AN620" s="99"/>
      <c r="AO620" s="99"/>
      <c r="AQ620" s="99"/>
      <c r="AR620" s="99"/>
      <c r="AT620" s="99"/>
      <c r="AU620" s="99"/>
      <c r="AY620" s="99"/>
      <c r="BB620" s="99"/>
      <c r="BC620" s="99"/>
    </row>
    <row r="621" spans="6:55" x14ac:dyDescent="0.25">
      <c r="F621" s="99"/>
      <c r="G621" s="99"/>
      <c r="H621" s="99"/>
      <c r="I621" s="99"/>
      <c r="J621" s="99"/>
      <c r="K621" s="99"/>
      <c r="L621" s="99"/>
      <c r="AF621" s="99"/>
      <c r="AG621" s="99"/>
      <c r="AH621" s="99"/>
      <c r="AJ621" s="99"/>
      <c r="AK621" s="99"/>
      <c r="AL621" s="99"/>
      <c r="AN621" s="99"/>
      <c r="AO621" s="99"/>
      <c r="AQ621" s="99"/>
      <c r="AR621" s="99"/>
      <c r="AT621" s="99"/>
      <c r="AU621" s="99"/>
      <c r="AY621" s="99"/>
      <c r="BB621" s="99"/>
      <c r="BC621" s="99"/>
    </row>
    <row r="622" spans="6:55" x14ac:dyDescent="0.25">
      <c r="F622" s="99"/>
      <c r="G622" s="99"/>
      <c r="H622" s="99"/>
      <c r="I622" s="99"/>
      <c r="J622" s="99"/>
      <c r="K622" s="99"/>
      <c r="L622" s="99"/>
      <c r="AF622" s="99"/>
      <c r="AG622" s="99"/>
      <c r="AH622" s="99"/>
      <c r="AJ622" s="99"/>
      <c r="AK622" s="99"/>
      <c r="AL622" s="99"/>
      <c r="AN622" s="99"/>
      <c r="AO622" s="99"/>
      <c r="AQ622" s="99"/>
      <c r="AR622" s="99"/>
      <c r="AT622" s="99"/>
      <c r="AU622" s="99"/>
      <c r="AY622" s="99"/>
      <c r="BB622" s="99"/>
      <c r="BC622" s="99"/>
    </row>
    <row r="623" spans="6:55" x14ac:dyDescent="0.25">
      <c r="F623" s="99"/>
      <c r="G623" s="99"/>
      <c r="H623" s="99"/>
      <c r="I623" s="99"/>
      <c r="J623" s="99"/>
      <c r="K623" s="99"/>
      <c r="L623" s="99"/>
      <c r="AF623" s="99"/>
      <c r="AG623" s="99"/>
      <c r="AH623" s="99"/>
      <c r="AJ623" s="99"/>
      <c r="AK623" s="99"/>
      <c r="AL623" s="99"/>
      <c r="AN623" s="99"/>
      <c r="AO623" s="99"/>
      <c r="AQ623" s="99"/>
      <c r="AR623" s="99"/>
      <c r="AT623" s="99"/>
      <c r="AU623" s="99"/>
      <c r="AY623" s="99"/>
      <c r="BB623" s="99"/>
      <c r="BC623" s="99"/>
    </row>
    <row r="624" spans="6:55" x14ac:dyDescent="0.25">
      <c r="F624" s="99"/>
      <c r="G624" s="99"/>
      <c r="H624" s="99"/>
      <c r="I624" s="99"/>
      <c r="J624" s="99"/>
      <c r="K624" s="99"/>
      <c r="L624" s="99"/>
      <c r="AF624" s="99"/>
      <c r="AG624" s="99"/>
      <c r="AH624" s="99"/>
      <c r="AJ624" s="99"/>
      <c r="AK624" s="99"/>
      <c r="AL624" s="99"/>
      <c r="AN624" s="99"/>
      <c r="AO624" s="99"/>
      <c r="AQ624" s="99"/>
      <c r="AR624" s="99"/>
      <c r="AT624" s="99"/>
      <c r="AU624" s="99"/>
      <c r="AY624" s="99"/>
      <c r="BB624" s="99"/>
      <c r="BC624" s="99"/>
    </row>
    <row r="625" spans="6:55" x14ac:dyDescent="0.25">
      <c r="F625" s="99"/>
      <c r="G625" s="99"/>
      <c r="H625" s="99"/>
      <c r="I625" s="99"/>
      <c r="J625" s="99"/>
      <c r="K625" s="99"/>
      <c r="L625" s="99"/>
      <c r="AF625" s="99"/>
      <c r="AG625" s="99"/>
      <c r="AH625" s="99"/>
      <c r="AJ625" s="99"/>
      <c r="AK625" s="99"/>
      <c r="AL625" s="99"/>
      <c r="AN625" s="99"/>
      <c r="AO625" s="99"/>
      <c r="AQ625" s="99"/>
      <c r="AR625" s="99"/>
      <c r="AT625" s="99"/>
      <c r="AU625" s="99"/>
      <c r="AY625" s="99"/>
      <c r="BB625" s="99"/>
      <c r="BC625" s="99"/>
    </row>
    <row r="626" spans="6:55" x14ac:dyDescent="0.25">
      <c r="F626" s="99"/>
      <c r="G626" s="99"/>
      <c r="H626" s="99"/>
      <c r="I626" s="99"/>
      <c r="J626" s="99"/>
      <c r="K626" s="99"/>
      <c r="L626" s="99"/>
      <c r="AF626" s="99"/>
      <c r="AG626" s="99"/>
      <c r="AH626" s="99"/>
      <c r="AJ626" s="99"/>
      <c r="AK626" s="99"/>
      <c r="AL626" s="99"/>
      <c r="AN626" s="99"/>
      <c r="AO626" s="99"/>
      <c r="AQ626" s="99"/>
      <c r="AR626" s="99"/>
      <c r="AT626" s="99"/>
      <c r="AU626" s="99"/>
      <c r="AY626" s="99"/>
      <c r="BB626" s="99"/>
      <c r="BC626" s="99"/>
    </row>
    <row r="627" spans="6:55" x14ac:dyDescent="0.25">
      <c r="F627" s="99"/>
      <c r="G627" s="99"/>
      <c r="H627" s="99"/>
      <c r="I627" s="99"/>
      <c r="J627" s="99"/>
      <c r="K627" s="99"/>
      <c r="L627" s="99"/>
      <c r="AF627" s="99"/>
      <c r="AG627" s="99"/>
      <c r="AH627" s="99"/>
      <c r="AJ627" s="99"/>
      <c r="AK627" s="99"/>
      <c r="AL627" s="99"/>
      <c r="AN627" s="99"/>
      <c r="AO627" s="99"/>
      <c r="AQ627" s="99"/>
      <c r="AR627" s="99"/>
      <c r="AT627" s="99"/>
      <c r="AU627" s="99"/>
      <c r="AY627" s="99"/>
      <c r="BB627" s="99"/>
      <c r="BC627" s="99"/>
    </row>
    <row r="628" spans="6:55" x14ac:dyDescent="0.25">
      <c r="F628" s="99"/>
      <c r="G628" s="99"/>
      <c r="H628" s="99"/>
      <c r="I628" s="99"/>
      <c r="J628" s="99"/>
      <c r="K628" s="99"/>
      <c r="L628" s="99"/>
      <c r="AF628" s="99"/>
      <c r="AG628" s="99"/>
      <c r="AH628" s="99"/>
      <c r="AJ628" s="99"/>
      <c r="AK628" s="99"/>
      <c r="AL628" s="99"/>
      <c r="AN628" s="99"/>
      <c r="AO628" s="99"/>
      <c r="AQ628" s="99"/>
      <c r="AR628" s="99"/>
      <c r="AT628" s="99"/>
      <c r="AU628" s="99"/>
      <c r="AY628" s="99"/>
      <c r="BB628" s="99"/>
      <c r="BC628" s="99"/>
    </row>
    <row r="629" spans="6:55" x14ac:dyDescent="0.25">
      <c r="F629" s="99"/>
      <c r="G629" s="99"/>
      <c r="H629" s="99"/>
      <c r="I629" s="99"/>
      <c r="J629" s="99"/>
      <c r="K629" s="99"/>
      <c r="L629" s="99"/>
      <c r="AF629" s="99"/>
      <c r="AG629" s="99"/>
      <c r="AH629" s="99"/>
      <c r="AJ629" s="99"/>
      <c r="AK629" s="99"/>
      <c r="AL629" s="99"/>
      <c r="AN629" s="99"/>
      <c r="AO629" s="99"/>
      <c r="AQ629" s="99"/>
      <c r="AR629" s="99"/>
      <c r="AT629" s="99"/>
      <c r="AU629" s="99"/>
      <c r="AY629" s="99"/>
      <c r="BB629" s="99"/>
      <c r="BC629" s="99"/>
    </row>
    <row r="630" spans="6:55" x14ac:dyDescent="0.25">
      <c r="F630" s="99"/>
      <c r="G630" s="99"/>
      <c r="H630" s="99"/>
      <c r="I630" s="99"/>
      <c r="J630" s="99"/>
      <c r="K630" s="99"/>
      <c r="L630" s="99"/>
      <c r="AF630" s="99"/>
      <c r="AG630" s="99"/>
      <c r="AH630" s="99"/>
      <c r="AJ630" s="99"/>
      <c r="AK630" s="99"/>
      <c r="AL630" s="99"/>
      <c r="AN630" s="99"/>
      <c r="AO630" s="99"/>
      <c r="AQ630" s="99"/>
      <c r="AR630" s="99"/>
      <c r="AT630" s="99"/>
      <c r="AU630" s="99"/>
      <c r="AY630" s="99"/>
      <c r="BB630" s="99"/>
      <c r="BC630" s="99"/>
    </row>
    <row r="631" spans="6:55" x14ac:dyDescent="0.25">
      <c r="F631" s="99"/>
      <c r="G631" s="99"/>
      <c r="H631" s="99"/>
      <c r="I631" s="99"/>
      <c r="J631" s="99"/>
      <c r="K631" s="99"/>
      <c r="L631" s="99"/>
      <c r="AF631" s="99"/>
      <c r="AG631" s="99"/>
      <c r="AH631" s="99"/>
      <c r="AJ631" s="99"/>
      <c r="AK631" s="99"/>
      <c r="AL631" s="99"/>
      <c r="AN631" s="99"/>
      <c r="AO631" s="99"/>
      <c r="AQ631" s="99"/>
      <c r="AR631" s="99"/>
      <c r="AT631" s="99"/>
      <c r="AU631" s="99"/>
      <c r="AY631" s="99"/>
      <c r="BB631" s="99"/>
      <c r="BC631" s="99"/>
    </row>
    <row r="632" spans="6:55" x14ac:dyDescent="0.25">
      <c r="F632" s="99"/>
      <c r="G632" s="99"/>
      <c r="H632" s="99"/>
      <c r="I632" s="99"/>
      <c r="J632" s="99"/>
      <c r="K632" s="99"/>
      <c r="L632" s="99"/>
      <c r="AF632" s="99"/>
      <c r="AG632" s="99"/>
      <c r="AH632" s="99"/>
      <c r="AJ632" s="99"/>
      <c r="AK632" s="99"/>
      <c r="AL632" s="99"/>
      <c r="AN632" s="99"/>
      <c r="AO632" s="99"/>
      <c r="AQ632" s="99"/>
      <c r="AR632" s="99"/>
      <c r="AT632" s="99"/>
      <c r="AU632" s="99"/>
      <c r="AY632" s="99"/>
      <c r="BB632" s="99"/>
      <c r="BC632" s="99"/>
    </row>
    <row r="633" spans="6:55" x14ac:dyDescent="0.25">
      <c r="F633" s="99"/>
      <c r="G633" s="99"/>
      <c r="H633" s="99"/>
      <c r="I633" s="99"/>
      <c r="J633" s="99"/>
      <c r="K633" s="99"/>
      <c r="L633" s="99"/>
      <c r="AF633" s="99"/>
      <c r="AG633" s="99"/>
      <c r="AH633" s="99"/>
      <c r="AJ633" s="99"/>
      <c r="AK633" s="99"/>
      <c r="AL633" s="99"/>
      <c r="AN633" s="99"/>
      <c r="AO633" s="99"/>
      <c r="AQ633" s="99"/>
      <c r="AR633" s="99"/>
      <c r="AT633" s="99"/>
      <c r="AU633" s="99"/>
      <c r="AY633" s="99"/>
      <c r="BB633" s="99"/>
      <c r="BC633" s="99"/>
    </row>
    <row r="634" spans="6:55" x14ac:dyDescent="0.25">
      <c r="F634" s="99"/>
      <c r="G634" s="99"/>
      <c r="H634" s="99"/>
      <c r="I634" s="99"/>
      <c r="J634" s="99"/>
      <c r="K634" s="99"/>
      <c r="L634" s="99"/>
      <c r="AF634" s="99"/>
      <c r="AG634" s="99"/>
      <c r="AH634" s="99"/>
      <c r="AJ634" s="99"/>
      <c r="AK634" s="99"/>
      <c r="AL634" s="99"/>
      <c r="AN634" s="99"/>
      <c r="AO634" s="99"/>
      <c r="AQ634" s="99"/>
      <c r="AR634" s="99"/>
      <c r="AT634" s="99"/>
      <c r="AU634" s="99"/>
      <c r="AY634" s="99"/>
      <c r="BB634" s="99"/>
      <c r="BC634" s="99"/>
    </row>
    <row r="635" spans="6:55" x14ac:dyDescent="0.25">
      <c r="F635" s="99"/>
      <c r="G635" s="99"/>
      <c r="H635" s="99"/>
      <c r="I635" s="99"/>
      <c r="J635" s="99"/>
      <c r="K635" s="99"/>
      <c r="L635" s="99"/>
      <c r="AF635" s="99"/>
      <c r="AG635" s="99"/>
      <c r="AH635" s="99"/>
      <c r="AJ635" s="99"/>
      <c r="AK635" s="99"/>
      <c r="AL635" s="99"/>
      <c r="AN635" s="99"/>
      <c r="AO635" s="99"/>
      <c r="AQ635" s="99"/>
      <c r="AR635" s="99"/>
      <c r="AT635" s="99"/>
      <c r="AU635" s="99"/>
      <c r="AY635" s="99"/>
      <c r="BB635" s="99"/>
      <c r="BC635" s="99"/>
    </row>
    <row r="636" spans="6:55" x14ac:dyDescent="0.25">
      <c r="F636" s="99"/>
      <c r="G636" s="99"/>
      <c r="H636" s="99"/>
      <c r="I636" s="99"/>
      <c r="J636" s="99"/>
      <c r="K636" s="99"/>
      <c r="L636" s="99"/>
      <c r="AF636" s="99"/>
      <c r="AG636" s="99"/>
      <c r="AH636" s="99"/>
      <c r="AJ636" s="99"/>
      <c r="AK636" s="99"/>
      <c r="AL636" s="99"/>
      <c r="AN636" s="99"/>
      <c r="AO636" s="99"/>
      <c r="AQ636" s="99"/>
      <c r="AR636" s="99"/>
      <c r="AT636" s="99"/>
      <c r="AU636" s="99"/>
      <c r="AY636" s="99"/>
      <c r="BB636" s="99"/>
      <c r="BC636" s="99"/>
    </row>
    <row r="637" spans="6:55" x14ac:dyDescent="0.25">
      <c r="F637" s="99"/>
      <c r="G637" s="99"/>
      <c r="H637" s="99"/>
      <c r="I637" s="99"/>
      <c r="J637" s="99"/>
      <c r="K637" s="99"/>
      <c r="L637" s="99"/>
      <c r="AF637" s="99"/>
      <c r="AG637" s="99"/>
      <c r="AH637" s="99"/>
      <c r="AJ637" s="99"/>
      <c r="AK637" s="99"/>
      <c r="AL637" s="99"/>
      <c r="AN637" s="99"/>
      <c r="AO637" s="99"/>
      <c r="AQ637" s="99"/>
      <c r="AR637" s="99"/>
      <c r="AT637" s="99"/>
      <c r="AU637" s="99"/>
      <c r="AY637" s="99"/>
      <c r="BB637" s="99"/>
      <c r="BC637" s="99"/>
    </row>
    <row r="638" spans="6:55" x14ac:dyDescent="0.25">
      <c r="F638" s="99"/>
      <c r="G638" s="99"/>
      <c r="H638" s="99"/>
      <c r="I638" s="99"/>
      <c r="J638" s="99"/>
      <c r="K638" s="99"/>
      <c r="L638" s="99"/>
      <c r="AF638" s="99"/>
      <c r="AG638" s="99"/>
      <c r="AH638" s="99"/>
      <c r="AJ638" s="99"/>
      <c r="AK638" s="99"/>
      <c r="AL638" s="99"/>
      <c r="AN638" s="99"/>
      <c r="AO638" s="99"/>
      <c r="AQ638" s="99"/>
      <c r="AR638" s="99"/>
      <c r="AT638" s="99"/>
      <c r="AU638" s="99"/>
      <c r="AY638" s="99"/>
      <c r="BB638" s="99"/>
      <c r="BC638" s="99"/>
    </row>
    <row r="639" spans="6:55" x14ac:dyDescent="0.25">
      <c r="F639" s="99"/>
      <c r="G639" s="99"/>
      <c r="H639" s="99"/>
      <c r="I639" s="99"/>
      <c r="J639" s="99"/>
      <c r="K639" s="99"/>
      <c r="L639" s="99"/>
      <c r="AF639" s="99"/>
      <c r="AG639" s="99"/>
      <c r="AH639" s="99"/>
      <c r="AJ639" s="99"/>
      <c r="AK639" s="99"/>
      <c r="AL639" s="99"/>
      <c r="AN639" s="99"/>
      <c r="AO639" s="99"/>
      <c r="AQ639" s="99"/>
      <c r="AR639" s="99"/>
      <c r="AT639" s="99"/>
      <c r="AU639" s="99"/>
      <c r="AY639" s="99"/>
      <c r="BB639" s="99"/>
      <c r="BC639" s="99"/>
    </row>
    <row r="640" spans="6:55" x14ac:dyDescent="0.25">
      <c r="F640" s="99"/>
      <c r="G640" s="99"/>
      <c r="H640" s="99"/>
      <c r="I640" s="99"/>
      <c r="J640" s="99"/>
      <c r="K640" s="99"/>
      <c r="L640" s="99"/>
      <c r="AF640" s="99"/>
      <c r="AG640" s="99"/>
      <c r="AH640" s="99"/>
      <c r="AJ640" s="99"/>
      <c r="AK640" s="99"/>
      <c r="AL640" s="99"/>
      <c r="AN640" s="99"/>
      <c r="AO640" s="99"/>
      <c r="AQ640" s="99"/>
      <c r="AR640" s="99"/>
      <c r="AT640" s="99"/>
      <c r="AU640" s="99"/>
      <c r="AY640" s="99"/>
      <c r="BB640" s="99"/>
      <c r="BC640" s="99"/>
    </row>
  </sheetData>
  <sortState xmlns:xlrd2="http://schemas.microsoft.com/office/spreadsheetml/2017/richdata2" ref="A3:AV376">
    <sortCondition ref="K2"/>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17F14B"/>
  </sheetPr>
  <dimension ref="A1:BD642"/>
  <sheetViews>
    <sheetView topLeftCell="I2" workbookViewId="0">
      <selection activeCell="K18" sqref="K18"/>
    </sheetView>
  </sheetViews>
  <sheetFormatPr defaultRowHeight="15" x14ac:dyDescent="0.25"/>
  <cols>
    <col min="1" max="1" width="10.140625" style="99" hidden="1" customWidth="1"/>
    <col min="2" max="2" width="13.7109375" style="99" hidden="1" customWidth="1"/>
    <col min="3" max="3" width="9.5703125" style="99" hidden="1" customWidth="1"/>
    <col min="4" max="4" width="11.7109375" style="99" hidden="1" customWidth="1"/>
    <col min="5" max="5" width="13.28515625" style="99" hidden="1" customWidth="1"/>
    <col min="6" max="8" width="14.42578125" style="72" hidden="1" customWidth="1"/>
    <col min="9" max="9" width="27.140625" style="102" bestFit="1" customWidth="1"/>
    <col min="10" max="10" width="18.85546875" style="102" bestFit="1" customWidth="1"/>
    <col min="11" max="11" width="42.28515625" style="102" bestFit="1" customWidth="1"/>
    <col min="12" max="12" width="7.140625" style="105" hidden="1" customWidth="1"/>
    <col min="13" max="13" width="12.5703125" style="99" bestFit="1" customWidth="1"/>
    <col min="14" max="14" width="18.28515625" style="99" hidden="1" customWidth="1"/>
    <col min="15" max="15" width="7" style="99" hidden="1" customWidth="1"/>
    <col min="16" max="16" width="6.5703125" style="99" hidden="1" customWidth="1"/>
    <col min="17" max="17" width="10.42578125" style="99" hidden="1" customWidth="1"/>
    <col min="18" max="18" width="9.140625" style="99" hidden="1" customWidth="1"/>
    <col min="19" max="19" width="6.42578125" style="99" hidden="1" customWidth="1"/>
    <col min="20" max="20" width="8" style="99" hidden="1" customWidth="1"/>
    <col min="21" max="22" width="10.7109375" style="99" hidden="1" customWidth="1"/>
    <col min="23" max="23" width="11.140625" style="99" hidden="1" customWidth="1"/>
    <col min="24" max="25" width="10.140625" style="99" hidden="1" customWidth="1"/>
    <col min="26" max="26" width="8.7109375" style="99" hidden="1" customWidth="1"/>
    <col min="27" max="27" width="13.140625" style="99" hidden="1" customWidth="1"/>
    <col min="28" max="28" width="18.42578125" style="99" hidden="1" customWidth="1"/>
    <col min="29" max="29" width="11.140625" style="99" hidden="1" customWidth="1"/>
    <col min="30" max="30" width="15.28515625" style="99" hidden="1" customWidth="1"/>
    <col min="31" max="31" width="19.7109375" style="99" hidden="1" customWidth="1"/>
    <col min="32" max="32" width="13.85546875" style="103" bestFit="1" customWidth="1"/>
    <col min="33" max="33" width="23.42578125" style="103" bestFit="1" customWidth="1"/>
    <col min="34" max="34" width="14.28515625" style="72" bestFit="1" customWidth="1"/>
    <col min="35" max="35" width="30.7109375" style="99" customWidth="1"/>
    <col min="36" max="36" width="28" style="101" bestFit="1" customWidth="1"/>
    <col min="37" max="37" width="14.28515625" style="103" customWidth="1"/>
    <col min="38" max="38" width="20.140625" style="103" bestFit="1" customWidth="1"/>
    <col min="39" max="39" width="27.42578125" style="99" customWidth="1"/>
    <col min="40" max="41" width="14.28515625" style="103" customWidth="1"/>
    <col min="42" max="42" width="27.42578125" style="99" customWidth="1"/>
    <col min="43" max="44" width="14.28515625" style="103" customWidth="1"/>
    <col min="45" max="45" width="27.42578125" style="99" customWidth="1"/>
    <col min="46" max="47" width="14.28515625" style="103" customWidth="1"/>
    <col min="48" max="48" width="27.42578125" style="99" customWidth="1"/>
    <col min="49" max="50" width="14.28515625" style="99" customWidth="1"/>
    <col min="51" max="51" width="54.42578125" style="111" customWidth="1"/>
    <col min="52" max="53" width="14.28515625" style="99" hidden="1" customWidth="1"/>
    <col min="54" max="54" width="14.28515625" style="104" hidden="1" customWidth="1"/>
    <col min="55" max="55" width="14.28515625" style="105" hidden="1" customWidth="1"/>
    <col min="56" max="56" width="0" style="99" hidden="1" customWidth="1"/>
    <col min="57" max="16384" width="9.140625" style="99"/>
  </cols>
  <sheetData>
    <row r="1" spans="1:56" s="87" customFormat="1" ht="15.75" hidden="1" thickBot="1" x14ac:dyDescent="0.3">
      <c r="F1" s="15"/>
      <c r="G1" s="15"/>
      <c r="H1" s="15"/>
      <c r="I1" s="88"/>
      <c r="J1" s="88"/>
      <c r="K1" s="88"/>
      <c r="L1" s="89"/>
      <c r="W1" s="90">
        <v>75</v>
      </c>
      <c r="X1" s="90">
        <v>1</v>
      </c>
      <c r="Y1" s="90">
        <v>0.2</v>
      </c>
      <c r="AB1" s="87">
        <v>2500</v>
      </c>
      <c r="AC1" s="90"/>
      <c r="AF1" s="90"/>
      <c r="AG1" s="90"/>
      <c r="AH1" s="15"/>
      <c r="AJ1" s="91"/>
      <c r="AK1" s="90"/>
      <c r="AL1" s="90"/>
      <c r="AN1" s="90"/>
      <c r="AO1" s="90"/>
      <c r="AQ1" s="90"/>
      <c r="AR1" s="90"/>
      <c r="AT1" s="90"/>
      <c r="AU1" s="90"/>
      <c r="AX1" s="87" t="s">
        <v>229</v>
      </c>
      <c r="AY1" s="118"/>
      <c r="BB1" s="196"/>
      <c r="BC1" s="89"/>
    </row>
    <row r="2" spans="1:56" s="98" customFormat="1" ht="43.5" thickBot="1" x14ac:dyDescent="0.3">
      <c r="A2" s="92" t="s">
        <v>27</v>
      </c>
      <c r="B2" s="93" t="s">
        <v>28</v>
      </c>
      <c r="C2" s="93" t="s">
        <v>29</v>
      </c>
      <c r="D2" s="93" t="s">
        <v>30</v>
      </c>
      <c r="E2" s="17" t="s">
        <v>31</v>
      </c>
      <c r="F2" s="18" t="s">
        <v>167</v>
      </c>
      <c r="G2" s="94" t="s">
        <v>33</v>
      </c>
      <c r="H2" s="94" t="s">
        <v>34</v>
      </c>
      <c r="I2" s="20" t="s">
        <v>32</v>
      </c>
      <c r="J2" s="20" t="s">
        <v>33</v>
      </c>
      <c r="K2" s="20" t="s">
        <v>34</v>
      </c>
      <c r="L2" s="95" t="s">
        <v>35</v>
      </c>
      <c r="M2" s="20" t="s">
        <v>36</v>
      </c>
      <c r="N2" s="93" t="s">
        <v>37</v>
      </c>
      <c r="O2" s="92" t="s">
        <v>38</v>
      </c>
      <c r="P2" s="92" t="s">
        <v>39</v>
      </c>
      <c r="Q2" s="92" t="s">
        <v>40</v>
      </c>
      <c r="R2" s="92" t="s">
        <v>41</v>
      </c>
      <c r="S2" s="92" t="s">
        <v>42</v>
      </c>
      <c r="T2" s="92" t="s">
        <v>43</v>
      </c>
      <c r="U2" s="92" t="s">
        <v>44</v>
      </c>
      <c r="V2" s="96" t="s">
        <v>45</v>
      </c>
      <c r="W2" s="92" t="s">
        <v>46</v>
      </c>
      <c r="X2" s="92" t="s">
        <v>47</v>
      </c>
      <c r="Y2" s="92" t="s">
        <v>48</v>
      </c>
      <c r="Z2" s="92" t="s">
        <v>49</v>
      </c>
      <c r="AA2" s="92" t="s">
        <v>50</v>
      </c>
      <c r="AB2" s="92" t="s">
        <v>168</v>
      </c>
      <c r="AC2" s="97" t="s">
        <v>52</v>
      </c>
      <c r="AD2" s="92" t="s">
        <v>53</v>
      </c>
      <c r="AE2" s="92" t="s">
        <v>169</v>
      </c>
      <c r="AF2" s="21" t="s">
        <v>54</v>
      </c>
      <c r="AG2" s="22" t="s">
        <v>55</v>
      </c>
      <c r="AH2" s="18" t="s">
        <v>56</v>
      </c>
      <c r="AI2" s="20" t="s">
        <v>57</v>
      </c>
      <c r="AJ2" s="23" t="s">
        <v>58</v>
      </c>
      <c r="AK2" s="22" t="s">
        <v>59</v>
      </c>
      <c r="AL2" s="22" t="s">
        <v>170</v>
      </c>
      <c r="AM2" s="20" t="s">
        <v>60</v>
      </c>
      <c r="AN2" s="22" t="s">
        <v>59</v>
      </c>
      <c r="AO2" s="22" t="s">
        <v>170</v>
      </c>
      <c r="AP2" s="20" t="s">
        <v>61</v>
      </c>
      <c r="AQ2" s="22" t="s">
        <v>59</v>
      </c>
      <c r="AR2" s="22" t="s">
        <v>170</v>
      </c>
      <c r="AS2" s="20" t="s">
        <v>62</v>
      </c>
      <c r="AT2" s="22" t="s">
        <v>59</v>
      </c>
      <c r="AU2" s="22" t="s">
        <v>170</v>
      </c>
      <c r="AV2" s="20" t="s">
        <v>63</v>
      </c>
      <c r="AW2" s="22" t="s">
        <v>59</v>
      </c>
      <c r="AX2" s="22" t="s">
        <v>170</v>
      </c>
      <c r="AY2" s="21" t="s">
        <v>64</v>
      </c>
      <c r="AZ2" s="24" t="s">
        <v>38</v>
      </c>
      <c r="BA2" s="24" t="s">
        <v>39</v>
      </c>
      <c r="BB2" s="197" t="s">
        <v>171</v>
      </c>
      <c r="BC2" s="95" t="s">
        <v>65</v>
      </c>
    </row>
    <row r="3" spans="1:56" ht="15" customHeight="1" x14ac:dyDescent="0.25">
      <c r="A3" s="198"/>
      <c r="B3" s="26" t="s">
        <v>66</v>
      </c>
      <c r="C3" s="26"/>
      <c r="D3" s="26" t="s">
        <v>376</v>
      </c>
      <c r="E3" s="44"/>
      <c r="F3" s="45"/>
      <c r="G3" s="139">
        <v>3400</v>
      </c>
      <c r="H3" s="139">
        <v>3799</v>
      </c>
      <c r="I3" s="138" t="s">
        <v>238</v>
      </c>
      <c r="J3" s="138" t="s">
        <v>172</v>
      </c>
      <c r="K3" s="138" t="s">
        <v>239</v>
      </c>
      <c r="L3" s="139">
        <v>35</v>
      </c>
      <c r="M3" s="137">
        <v>1</v>
      </c>
      <c r="N3" s="137" t="s">
        <v>69</v>
      </c>
      <c r="O3" s="47"/>
      <c r="P3" s="47"/>
      <c r="Q3" s="47"/>
      <c r="R3" s="47"/>
      <c r="S3" s="178"/>
      <c r="T3" s="47"/>
      <c r="U3" s="26"/>
      <c r="V3" s="47"/>
      <c r="W3" s="83"/>
      <c r="X3" s="83"/>
      <c r="Y3" s="83"/>
      <c r="Z3" s="83"/>
      <c r="AA3" s="83"/>
      <c r="AB3" s="26">
        <v>3</v>
      </c>
      <c r="AC3" s="83"/>
      <c r="AD3" s="83"/>
      <c r="AE3" s="26">
        <v>3</v>
      </c>
      <c r="AF3" s="179">
        <v>125495.75</v>
      </c>
      <c r="AG3" s="83">
        <f>1655.73+97990.08</f>
        <v>99645.81</v>
      </c>
      <c r="AH3" s="45" t="s">
        <v>79</v>
      </c>
      <c r="AI3" s="26"/>
      <c r="AJ3" s="47"/>
      <c r="AK3" s="83"/>
      <c r="AL3" s="83"/>
      <c r="AM3" s="26"/>
      <c r="AN3" s="83"/>
      <c r="AO3" s="83"/>
      <c r="AP3" s="26"/>
      <c r="AQ3" s="83"/>
      <c r="AR3" s="83"/>
      <c r="AS3" s="26"/>
      <c r="AT3" s="83"/>
      <c r="AU3" s="83"/>
      <c r="AV3" s="26"/>
      <c r="AW3" s="26"/>
      <c r="AX3" s="26"/>
      <c r="AY3" s="138" t="s">
        <v>240</v>
      </c>
      <c r="AZ3" s="180">
        <v>2381.3350792153701</v>
      </c>
      <c r="BA3" s="139">
        <v>34</v>
      </c>
      <c r="BB3" s="130">
        <v>80965</v>
      </c>
      <c r="BC3" s="82">
        <f>BB3/(5280*11.67)</f>
        <v>1.3139914569863156</v>
      </c>
      <c r="BD3" s="199"/>
    </row>
    <row r="4" spans="1:56" ht="15" customHeight="1" x14ac:dyDescent="0.25">
      <c r="A4" s="198"/>
      <c r="B4" s="26" t="s">
        <v>66</v>
      </c>
      <c r="C4" s="26"/>
      <c r="D4" s="26" t="s">
        <v>442</v>
      </c>
      <c r="E4" s="44"/>
      <c r="F4" s="45"/>
      <c r="G4" s="26"/>
      <c r="H4" s="26"/>
      <c r="I4" s="46" t="s">
        <v>176</v>
      </c>
      <c r="J4" s="46" t="s">
        <v>95</v>
      </c>
      <c r="K4" s="46" t="s">
        <v>81</v>
      </c>
      <c r="L4" s="84">
        <v>67</v>
      </c>
      <c r="M4" s="26">
        <v>1</v>
      </c>
      <c r="N4" s="26" t="s">
        <v>73</v>
      </c>
      <c r="O4" s="26"/>
      <c r="P4" s="26"/>
      <c r="Q4" s="26"/>
      <c r="R4" s="26"/>
      <c r="S4" s="26"/>
      <c r="T4" s="26"/>
      <c r="U4" s="26"/>
      <c r="V4" s="26"/>
      <c r="W4" s="26"/>
      <c r="X4" s="26"/>
      <c r="Y4" s="26"/>
      <c r="Z4" s="26"/>
      <c r="AA4" s="26"/>
      <c r="AB4" s="47"/>
      <c r="AC4" s="26"/>
      <c r="AD4" s="26"/>
      <c r="AE4" s="83"/>
      <c r="AF4" s="83">
        <v>293670</v>
      </c>
      <c r="AG4" s="83">
        <v>242320.52</v>
      </c>
      <c r="AH4" s="45" t="s">
        <v>79</v>
      </c>
      <c r="AI4" s="26"/>
      <c r="AJ4" s="47"/>
      <c r="AK4" s="83"/>
      <c r="AL4" s="83"/>
      <c r="AM4" s="26"/>
      <c r="AN4" s="83"/>
      <c r="AO4" s="83"/>
      <c r="AP4" s="26"/>
      <c r="AQ4" s="83"/>
      <c r="AR4" s="83"/>
      <c r="AS4" s="26"/>
      <c r="AT4" s="83"/>
      <c r="AU4" s="83"/>
      <c r="AV4" s="26"/>
      <c r="AW4" s="26"/>
      <c r="AX4" s="26"/>
      <c r="AY4" s="150" t="s">
        <v>443</v>
      </c>
      <c r="AZ4" s="84"/>
      <c r="BA4" s="84"/>
      <c r="BB4" s="81"/>
      <c r="BC4" s="82"/>
      <c r="BD4" s="199"/>
    </row>
    <row r="5" spans="1:56" ht="15" customHeight="1" x14ac:dyDescent="0.25">
      <c r="A5" s="198"/>
      <c r="B5" s="99" t="s">
        <v>66</v>
      </c>
      <c r="E5" s="100"/>
      <c r="F5" s="54"/>
      <c r="G5" s="99">
        <v>3700</v>
      </c>
      <c r="H5" s="99">
        <v>4199</v>
      </c>
      <c r="I5" s="102" t="s">
        <v>93</v>
      </c>
      <c r="J5" s="102" t="s">
        <v>469</v>
      </c>
      <c r="K5" s="102" t="s">
        <v>470</v>
      </c>
      <c r="L5" s="121">
        <v>50.004134724016126</v>
      </c>
      <c r="M5" s="99">
        <v>1</v>
      </c>
      <c r="N5" s="99" t="s">
        <v>69</v>
      </c>
      <c r="AF5" s="103">
        <v>72590.57650000001</v>
      </c>
      <c r="AH5" s="54"/>
      <c r="AJ5" s="106"/>
      <c r="AM5" s="200"/>
      <c r="AZ5" s="99">
        <v>1711.95</v>
      </c>
      <c r="BA5" s="99">
        <v>27.356307135138294</v>
      </c>
      <c r="BB5" s="104">
        <v>46832.630000000005</v>
      </c>
      <c r="BC5" s="82">
        <f t="shared" ref="BC5:BC22" si="0">BB5/(5280*11.67)</f>
        <v>0.76005280958687138</v>
      </c>
      <c r="BD5" s="199"/>
    </row>
    <row r="6" spans="1:56" ht="15" customHeight="1" x14ac:dyDescent="0.25">
      <c r="A6" s="198"/>
      <c r="B6" s="99" t="s">
        <v>66</v>
      </c>
      <c r="E6" s="100"/>
      <c r="F6" s="54"/>
      <c r="G6" s="99">
        <v>2600</v>
      </c>
      <c r="H6" s="99">
        <v>2999</v>
      </c>
      <c r="I6" s="102" t="s">
        <v>93</v>
      </c>
      <c r="J6" s="102" t="s">
        <v>68</v>
      </c>
      <c r="K6" s="102" t="s">
        <v>471</v>
      </c>
      <c r="L6" s="121">
        <v>61.199453203739537</v>
      </c>
      <c r="M6" s="99">
        <v>1</v>
      </c>
      <c r="N6" s="99" t="s">
        <v>69</v>
      </c>
      <c r="AF6" s="103">
        <v>64222.824000000008</v>
      </c>
      <c r="AH6" s="54"/>
      <c r="AJ6" s="106"/>
      <c r="AM6" s="200"/>
      <c r="AZ6" s="99">
        <v>1255.22</v>
      </c>
      <c r="BA6" s="99">
        <v>33.009416675961184</v>
      </c>
      <c r="BB6" s="104">
        <v>41434.080000000002</v>
      </c>
      <c r="BC6" s="82">
        <f t="shared" si="0"/>
        <v>0.67243904339020022</v>
      </c>
      <c r="BD6" s="199"/>
    </row>
    <row r="7" spans="1:56" ht="15" customHeight="1" x14ac:dyDescent="0.25">
      <c r="A7" s="198"/>
      <c r="B7" s="99" t="s">
        <v>66</v>
      </c>
      <c r="E7" s="100"/>
      <c r="G7" s="99">
        <v>3000</v>
      </c>
      <c r="H7" s="99">
        <v>3699</v>
      </c>
      <c r="I7" s="102" t="s">
        <v>93</v>
      </c>
      <c r="J7" s="102" t="s">
        <v>472</v>
      </c>
      <c r="K7" s="102" t="s">
        <v>473</v>
      </c>
      <c r="L7" s="132">
        <v>64.457266267730887</v>
      </c>
      <c r="M7" s="99">
        <v>1</v>
      </c>
      <c r="N7" s="99" t="s">
        <v>69</v>
      </c>
      <c r="AB7" s="101"/>
      <c r="AF7" s="103">
        <v>131092.80000000002</v>
      </c>
      <c r="AY7" s="109"/>
      <c r="AZ7" s="104">
        <v>2917.54</v>
      </c>
      <c r="BA7" s="104">
        <v>32.861616293178493</v>
      </c>
      <c r="BB7" s="201">
        <v>84576</v>
      </c>
      <c r="BC7" s="82">
        <f t="shared" si="0"/>
        <v>1.3725948430318611</v>
      </c>
      <c r="BD7" s="199"/>
    </row>
    <row r="8" spans="1:56" ht="15" customHeight="1" x14ac:dyDescent="0.25">
      <c r="A8" s="198"/>
      <c r="B8" s="99" t="s">
        <v>66</v>
      </c>
      <c r="E8" s="100"/>
      <c r="G8" s="99">
        <v>2600</v>
      </c>
      <c r="H8" s="99">
        <v>4427</v>
      </c>
      <c r="I8" s="102" t="s">
        <v>94</v>
      </c>
      <c r="J8" s="102" t="s">
        <v>474</v>
      </c>
      <c r="K8" s="102" t="s">
        <v>470</v>
      </c>
      <c r="L8" s="132">
        <v>40.069371675598141</v>
      </c>
      <c r="M8" s="99">
        <v>1</v>
      </c>
      <c r="N8" s="99" t="s">
        <v>69</v>
      </c>
      <c r="AF8" s="103">
        <v>311221.40000000002</v>
      </c>
      <c r="AM8" s="108"/>
      <c r="AY8" s="109"/>
      <c r="AZ8" s="99">
        <v>5697.0894867738443</v>
      </c>
      <c r="BA8" s="99">
        <v>35.243961055226904</v>
      </c>
      <c r="BB8" s="201">
        <v>200788</v>
      </c>
      <c r="BC8" s="82">
        <f t="shared" si="0"/>
        <v>3.2586144218534967</v>
      </c>
      <c r="BD8" s="199"/>
    </row>
    <row r="9" spans="1:56" ht="15" customHeight="1" x14ac:dyDescent="0.25">
      <c r="A9" s="198"/>
      <c r="B9" s="99" t="s">
        <v>66</v>
      </c>
      <c r="E9" s="100"/>
      <c r="G9" s="99">
        <v>3200</v>
      </c>
      <c r="H9" s="99">
        <v>3699</v>
      </c>
      <c r="I9" s="102" t="s">
        <v>67</v>
      </c>
      <c r="J9" s="102" t="s">
        <v>475</v>
      </c>
      <c r="K9" s="102" t="s">
        <v>471</v>
      </c>
      <c r="L9" s="121">
        <v>48.032244537299128</v>
      </c>
      <c r="M9" s="99">
        <v>1</v>
      </c>
      <c r="N9" s="99" t="s">
        <v>69</v>
      </c>
      <c r="AB9" s="101"/>
      <c r="AF9" s="103">
        <v>103495.05</v>
      </c>
      <c r="AY9" s="109"/>
      <c r="AZ9" s="104">
        <v>2281.6999999999998</v>
      </c>
      <c r="BA9" s="104">
        <v>29.263706885217164</v>
      </c>
      <c r="BB9" s="201">
        <v>66771</v>
      </c>
      <c r="BC9" s="82">
        <f t="shared" si="0"/>
        <v>1.0836351951390513</v>
      </c>
      <c r="BD9" s="199"/>
    </row>
    <row r="10" spans="1:56" ht="15" customHeight="1" x14ac:dyDescent="0.25">
      <c r="A10" s="198"/>
      <c r="B10" s="99" t="s">
        <v>66</v>
      </c>
      <c r="G10" s="72">
        <v>1800</v>
      </c>
      <c r="H10" s="72">
        <v>7299</v>
      </c>
      <c r="I10" s="102" t="s">
        <v>289</v>
      </c>
      <c r="J10" s="102" t="s">
        <v>95</v>
      </c>
      <c r="K10" s="102" t="s">
        <v>290</v>
      </c>
      <c r="L10" s="121">
        <v>65.897786950972971</v>
      </c>
      <c r="M10" s="99">
        <v>1</v>
      </c>
      <c r="N10" s="99" t="s">
        <v>71</v>
      </c>
      <c r="AF10" s="103">
        <v>50887.649999999994</v>
      </c>
      <c r="AZ10" s="99">
        <v>1117</v>
      </c>
      <c r="BA10" s="99">
        <v>27.610564010743062</v>
      </c>
      <c r="BB10" s="104">
        <v>30841</v>
      </c>
      <c r="BC10" s="82">
        <f t="shared" si="0"/>
        <v>0.50052257796473731</v>
      </c>
      <c r="BD10" s="199"/>
    </row>
    <row r="11" spans="1:56" ht="15" customHeight="1" x14ac:dyDescent="0.25">
      <c r="A11" s="198"/>
      <c r="B11" s="99" t="s">
        <v>66</v>
      </c>
      <c r="F11" s="99"/>
      <c r="G11" s="99">
        <v>6616</v>
      </c>
      <c r="H11" s="99">
        <v>7299</v>
      </c>
      <c r="I11" s="102" t="s">
        <v>289</v>
      </c>
      <c r="J11" s="102" t="s">
        <v>290</v>
      </c>
      <c r="K11" s="102" t="s">
        <v>75</v>
      </c>
      <c r="L11" s="121">
        <v>64.172800815997689</v>
      </c>
      <c r="M11" s="99">
        <v>1</v>
      </c>
      <c r="N11" s="99" t="s">
        <v>71</v>
      </c>
      <c r="AF11" s="103">
        <v>116082.681</v>
      </c>
      <c r="AH11" s="99"/>
      <c r="AQ11" s="99"/>
      <c r="AR11" s="99"/>
      <c r="AT11" s="99"/>
      <c r="AU11" s="99"/>
      <c r="AZ11" s="99">
        <v>2705.89</v>
      </c>
      <c r="BA11" s="99">
        <v>26</v>
      </c>
      <c r="BB11" s="104">
        <v>70353.14</v>
      </c>
      <c r="BC11" s="82">
        <f t="shared" si="0"/>
        <v>1.1417702085118537</v>
      </c>
      <c r="BD11" s="199"/>
    </row>
    <row r="12" spans="1:56" ht="15" customHeight="1" x14ac:dyDescent="0.25">
      <c r="A12" s="198"/>
      <c r="B12" s="60" t="s">
        <v>98</v>
      </c>
      <c r="C12" s="60"/>
      <c r="D12" s="60"/>
      <c r="E12" s="100"/>
      <c r="G12" s="121">
        <v>2100</v>
      </c>
      <c r="H12" s="121">
        <v>2136</v>
      </c>
      <c r="I12" s="123" t="s">
        <v>157</v>
      </c>
      <c r="J12" s="122" t="s">
        <v>230</v>
      </c>
      <c r="K12" s="122" t="s">
        <v>231</v>
      </c>
      <c r="L12" s="124">
        <v>33</v>
      </c>
      <c r="M12" s="125">
        <v>1</v>
      </c>
      <c r="N12" s="126" t="s">
        <v>69</v>
      </c>
      <c r="AB12" s="101" t="s">
        <v>817</v>
      </c>
      <c r="AF12" s="127">
        <v>110276</v>
      </c>
      <c r="AY12" s="128" t="s">
        <v>232</v>
      </c>
      <c r="AZ12" s="129">
        <v>862</v>
      </c>
      <c r="BA12" s="121">
        <v>32</v>
      </c>
      <c r="BB12" s="130">
        <v>27569</v>
      </c>
      <c r="BC12" s="82">
        <f t="shared" si="0"/>
        <v>0.44742086676533976</v>
      </c>
      <c r="BD12" s="199"/>
    </row>
    <row r="13" spans="1:56" ht="15" customHeight="1" x14ac:dyDescent="0.25">
      <c r="A13" s="198"/>
      <c r="B13" s="99" t="s">
        <v>98</v>
      </c>
      <c r="E13" s="100"/>
      <c r="G13" s="121">
        <v>1800</v>
      </c>
      <c r="H13" s="121">
        <v>2125</v>
      </c>
      <c r="I13" s="123" t="s">
        <v>72</v>
      </c>
      <c r="J13" s="123" t="s">
        <v>78</v>
      </c>
      <c r="K13" s="123" t="s">
        <v>233</v>
      </c>
      <c r="L13" s="121">
        <v>36.145054945054945</v>
      </c>
      <c r="M13" s="126">
        <v>1</v>
      </c>
      <c r="N13" s="126" t="s">
        <v>69</v>
      </c>
      <c r="Q13" s="101"/>
      <c r="R13" s="101"/>
      <c r="S13" s="105"/>
      <c r="T13" s="101"/>
      <c r="V13" s="101"/>
      <c r="W13" s="103"/>
      <c r="X13" s="103"/>
      <c r="Y13" s="103"/>
      <c r="Z13" s="103"/>
      <c r="AA13" s="103"/>
      <c r="AB13" s="101">
        <v>3</v>
      </c>
      <c r="AC13" s="105"/>
      <c r="AD13" s="39"/>
      <c r="AE13" s="40"/>
      <c r="AF13" s="127">
        <v>52188.5</v>
      </c>
      <c r="AG13" s="41"/>
      <c r="AY13" s="128" t="s">
        <v>234</v>
      </c>
      <c r="AZ13" s="129">
        <v>1342.940862323863</v>
      </c>
      <c r="BA13" s="121">
        <v>25.071841169339709</v>
      </c>
      <c r="BB13" s="130">
        <v>33670</v>
      </c>
      <c r="BC13" s="82">
        <f t="shared" si="0"/>
        <v>0.54643478486666153</v>
      </c>
      <c r="BD13" s="199"/>
    </row>
    <row r="14" spans="1:56" ht="15" customHeight="1" x14ac:dyDescent="0.25">
      <c r="A14" s="198"/>
      <c r="B14" s="99" t="s">
        <v>98</v>
      </c>
      <c r="E14" s="100"/>
      <c r="G14" s="121">
        <v>2000</v>
      </c>
      <c r="H14" s="121">
        <v>2199</v>
      </c>
      <c r="I14" s="123" t="s">
        <v>235</v>
      </c>
      <c r="J14" s="123" t="s">
        <v>158</v>
      </c>
      <c r="K14" s="123" t="s">
        <v>236</v>
      </c>
      <c r="L14" s="121">
        <v>41.104051141729421</v>
      </c>
      <c r="M14" s="126">
        <v>1</v>
      </c>
      <c r="N14" s="126" t="s">
        <v>69</v>
      </c>
      <c r="AB14" s="101">
        <v>1</v>
      </c>
      <c r="AF14" s="127">
        <v>64010.35</v>
      </c>
      <c r="AY14" s="128" t="s">
        <v>237</v>
      </c>
      <c r="AZ14" s="129">
        <v>1717.4638482538398</v>
      </c>
      <c r="BA14" s="121">
        <v>24.045338737107631</v>
      </c>
      <c r="BB14" s="130">
        <v>41297</v>
      </c>
      <c r="BC14" s="82">
        <f t="shared" si="0"/>
        <v>0.6702143543403184</v>
      </c>
      <c r="BD14" s="199"/>
    </row>
    <row r="15" spans="1:56" ht="15" customHeight="1" x14ac:dyDescent="0.25">
      <c r="A15" s="198"/>
      <c r="B15" s="99" t="s">
        <v>66</v>
      </c>
      <c r="E15" s="100"/>
      <c r="G15" s="99">
        <v>3600</v>
      </c>
      <c r="H15" s="99">
        <v>3699</v>
      </c>
      <c r="I15" s="102" t="s">
        <v>476</v>
      </c>
      <c r="J15" s="102" t="s">
        <v>477</v>
      </c>
      <c r="K15" s="102" t="s">
        <v>78</v>
      </c>
      <c r="L15" s="132">
        <v>41</v>
      </c>
      <c r="M15" s="99">
        <v>2</v>
      </c>
      <c r="N15" s="99" t="s">
        <v>69</v>
      </c>
      <c r="AF15" s="103">
        <v>13852.35</v>
      </c>
      <c r="AM15" s="108"/>
      <c r="AY15" s="109"/>
      <c r="AZ15" s="99">
        <v>406</v>
      </c>
      <c r="BA15" s="99">
        <v>22</v>
      </c>
      <c r="BB15" s="201">
        <v>8937</v>
      </c>
      <c r="BC15" s="82">
        <f t="shared" si="0"/>
        <v>0.14503972890862352</v>
      </c>
      <c r="BD15" s="199"/>
    </row>
    <row r="16" spans="1:56" ht="15" customHeight="1" x14ac:dyDescent="0.25">
      <c r="A16" s="198"/>
      <c r="B16" s="99" t="s">
        <v>66</v>
      </c>
      <c r="E16" s="100"/>
      <c r="G16" s="99">
        <v>5100</v>
      </c>
      <c r="H16" s="99">
        <v>5199</v>
      </c>
      <c r="I16" s="202" t="s">
        <v>478</v>
      </c>
      <c r="J16" s="202" t="s">
        <v>80</v>
      </c>
      <c r="K16" s="202" t="s">
        <v>131</v>
      </c>
      <c r="L16" s="132">
        <v>58.462772435224458</v>
      </c>
      <c r="M16" s="99">
        <v>2</v>
      </c>
      <c r="N16" s="203" t="s">
        <v>73</v>
      </c>
      <c r="Q16" s="101"/>
      <c r="R16" s="101"/>
      <c r="S16" s="105"/>
      <c r="T16" s="101"/>
      <c r="V16" s="101"/>
      <c r="W16" s="103"/>
      <c r="X16" s="103"/>
      <c r="Y16" s="103"/>
      <c r="Z16" s="103"/>
      <c r="AA16" s="103"/>
      <c r="AC16" s="103"/>
      <c r="AD16" s="103"/>
      <c r="AF16" s="103">
        <v>117874.34999999999</v>
      </c>
      <c r="AM16" s="203"/>
      <c r="AZ16" s="99">
        <v>1152.237927465088</v>
      </c>
      <c r="BA16" s="99">
        <v>62.000215664802056</v>
      </c>
      <c r="BB16" s="104">
        <v>71439</v>
      </c>
      <c r="BC16" s="82">
        <f t="shared" si="0"/>
        <v>1.159392770896627</v>
      </c>
      <c r="BD16" s="199"/>
    </row>
    <row r="17" spans="1:56" ht="15" customHeight="1" x14ac:dyDescent="0.25">
      <c r="A17" s="198"/>
      <c r="B17" s="99" t="s">
        <v>66</v>
      </c>
      <c r="E17" s="100"/>
      <c r="G17" s="99">
        <v>3600</v>
      </c>
      <c r="H17" s="99">
        <v>3699</v>
      </c>
      <c r="I17" s="102" t="s">
        <v>479</v>
      </c>
      <c r="J17" s="102" t="s">
        <v>477</v>
      </c>
      <c r="K17" s="102" t="s">
        <v>78</v>
      </c>
      <c r="L17" s="132">
        <v>54</v>
      </c>
      <c r="M17" s="99">
        <v>2</v>
      </c>
      <c r="N17" s="99" t="s">
        <v>69</v>
      </c>
      <c r="AF17" s="103">
        <v>9605.35</v>
      </c>
      <c r="AM17" s="108"/>
      <c r="AY17" s="109"/>
      <c r="AZ17" s="99">
        <v>258</v>
      </c>
      <c r="BA17" s="99">
        <v>24</v>
      </c>
      <c r="BB17" s="201">
        <v>6197</v>
      </c>
      <c r="BC17" s="82">
        <f t="shared" si="0"/>
        <v>0.10057191451792995</v>
      </c>
      <c r="BD17" s="199"/>
    </row>
    <row r="18" spans="1:56" ht="15" customHeight="1" x14ac:dyDescent="0.25">
      <c r="A18" s="198"/>
      <c r="B18" s="99" t="s">
        <v>66</v>
      </c>
      <c r="E18" s="100"/>
      <c r="F18" s="54"/>
      <c r="G18" s="99">
        <v>4600</v>
      </c>
      <c r="H18" s="99">
        <v>4699</v>
      </c>
      <c r="I18" s="102" t="s">
        <v>480</v>
      </c>
      <c r="J18" s="102" t="s">
        <v>222</v>
      </c>
      <c r="K18" s="102" t="s">
        <v>481</v>
      </c>
      <c r="L18" s="132">
        <v>40</v>
      </c>
      <c r="M18" s="99">
        <v>2</v>
      </c>
      <c r="N18" s="99" t="s">
        <v>69</v>
      </c>
      <c r="AB18" s="106"/>
      <c r="AF18" s="103">
        <v>45000</v>
      </c>
      <c r="AH18" s="54"/>
      <c r="AZ18" s="201">
        <v>1142</v>
      </c>
      <c r="BA18" s="201">
        <v>22</v>
      </c>
      <c r="BB18" s="104">
        <v>25124</v>
      </c>
      <c r="BC18" s="82">
        <f t="shared" si="0"/>
        <v>0.40774064552984862</v>
      </c>
      <c r="BD18" s="199"/>
    </row>
    <row r="19" spans="1:56" ht="15" customHeight="1" x14ac:dyDescent="0.25">
      <c r="A19" s="198"/>
      <c r="B19" s="99" t="s">
        <v>66</v>
      </c>
      <c r="F19" s="99"/>
      <c r="G19" s="99">
        <v>1200</v>
      </c>
      <c r="H19" s="99">
        <v>1399</v>
      </c>
      <c r="I19" s="102" t="s">
        <v>482</v>
      </c>
      <c r="J19" s="102" t="s">
        <v>200</v>
      </c>
      <c r="K19" s="102" t="s">
        <v>131</v>
      </c>
      <c r="L19" s="132">
        <v>53</v>
      </c>
      <c r="M19" s="99">
        <v>2</v>
      </c>
      <c r="N19" s="99" t="s">
        <v>69</v>
      </c>
      <c r="AF19" s="103">
        <v>110589.40000000001</v>
      </c>
      <c r="AH19" s="99"/>
      <c r="AQ19" s="99"/>
      <c r="AR19" s="99"/>
      <c r="AT19" s="99"/>
      <c r="AU19" s="99"/>
      <c r="AZ19" s="99">
        <v>3398</v>
      </c>
      <c r="BA19" s="99">
        <v>21</v>
      </c>
      <c r="BB19" s="104">
        <v>71348</v>
      </c>
      <c r="BC19" s="82">
        <f t="shared" si="0"/>
        <v>1.1579159201267171</v>
      </c>
      <c r="BD19" s="199"/>
    </row>
    <row r="20" spans="1:56" ht="15" customHeight="1" x14ac:dyDescent="0.25">
      <c r="A20" s="198"/>
      <c r="B20" s="99" t="s">
        <v>66</v>
      </c>
      <c r="E20" s="100"/>
      <c r="F20" s="54"/>
      <c r="G20" s="99">
        <v>5800</v>
      </c>
      <c r="H20" s="99">
        <v>6099</v>
      </c>
      <c r="I20" s="102" t="s">
        <v>477</v>
      </c>
      <c r="J20" s="102" t="s">
        <v>476</v>
      </c>
      <c r="K20" s="102" t="s">
        <v>241</v>
      </c>
      <c r="L20" s="121">
        <v>32.904986165891565</v>
      </c>
      <c r="M20" s="99">
        <v>2</v>
      </c>
      <c r="N20" s="99" t="s">
        <v>69</v>
      </c>
      <c r="AB20" s="106"/>
      <c r="AF20" s="103">
        <v>52659.700000000004</v>
      </c>
      <c r="AH20" s="54"/>
      <c r="AZ20" s="201">
        <v>1475.2816480660658</v>
      </c>
      <c r="BA20" s="201">
        <v>23.028823034934536</v>
      </c>
      <c r="BB20" s="104">
        <v>33974</v>
      </c>
      <c r="BC20" s="82">
        <f t="shared" si="0"/>
        <v>0.5513684401859209</v>
      </c>
      <c r="BD20" s="199"/>
    </row>
    <row r="21" spans="1:56" ht="15" customHeight="1" x14ac:dyDescent="0.25">
      <c r="A21" s="198"/>
      <c r="B21" s="99" t="s">
        <v>66</v>
      </c>
      <c r="E21" s="100"/>
      <c r="G21" s="99">
        <v>4000</v>
      </c>
      <c r="H21" s="99">
        <v>4099</v>
      </c>
      <c r="I21" s="102" t="s">
        <v>483</v>
      </c>
      <c r="J21" s="102" t="s">
        <v>200</v>
      </c>
      <c r="K21" s="102" t="s">
        <v>78</v>
      </c>
      <c r="L21" s="132">
        <v>46</v>
      </c>
      <c r="M21" s="99">
        <v>2</v>
      </c>
      <c r="N21" s="99" t="s">
        <v>69</v>
      </c>
      <c r="AB21" s="101"/>
      <c r="AF21" s="103">
        <v>96856.400000000009</v>
      </c>
      <c r="AY21" s="109"/>
      <c r="AZ21" s="104">
        <v>2604</v>
      </c>
      <c r="BA21" s="104">
        <v>24</v>
      </c>
      <c r="BB21" s="201">
        <v>62488</v>
      </c>
      <c r="BC21" s="82">
        <f t="shared" si="0"/>
        <v>1.0141258341772481</v>
      </c>
      <c r="BD21" s="199"/>
    </row>
    <row r="22" spans="1:56" ht="15" customHeight="1" x14ac:dyDescent="0.25">
      <c r="A22" s="198"/>
      <c r="B22" s="26" t="s">
        <v>66</v>
      </c>
      <c r="C22" s="26"/>
      <c r="D22" s="26" t="s">
        <v>738</v>
      </c>
      <c r="E22" s="44"/>
      <c r="F22" s="45"/>
      <c r="G22" s="26">
        <v>1600</v>
      </c>
      <c r="H22" s="26">
        <v>2699</v>
      </c>
      <c r="I22" s="46" t="s">
        <v>484</v>
      </c>
      <c r="J22" s="46" t="s">
        <v>485</v>
      </c>
      <c r="K22" s="46" t="s">
        <v>486</v>
      </c>
      <c r="L22" s="139">
        <v>55.951303335848785</v>
      </c>
      <c r="M22" s="26">
        <v>3</v>
      </c>
      <c r="N22" s="26" t="s">
        <v>69</v>
      </c>
      <c r="O22" s="26"/>
      <c r="P22" s="26"/>
      <c r="Q22" s="26"/>
      <c r="R22" s="26"/>
      <c r="S22" s="26"/>
      <c r="T22" s="26"/>
      <c r="U22" s="26"/>
      <c r="V22" s="26"/>
      <c r="W22" s="26"/>
      <c r="X22" s="26"/>
      <c r="Y22" s="26"/>
      <c r="Z22" s="26"/>
      <c r="AA22" s="26"/>
      <c r="AB22" s="47"/>
      <c r="AC22" s="26"/>
      <c r="AD22" s="26"/>
      <c r="AE22" s="26"/>
      <c r="AF22" s="83">
        <v>170479.85</v>
      </c>
      <c r="AG22" s="83">
        <v>527564.93999999994</v>
      </c>
      <c r="AH22" s="45" t="s">
        <v>739</v>
      </c>
      <c r="AI22" s="26"/>
      <c r="AJ22" s="47"/>
      <c r="AK22" s="83"/>
      <c r="AL22" s="83"/>
      <c r="AM22" s="26"/>
      <c r="AN22" s="83"/>
      <c r="AO22" s="83"/>
      <c r="AP22" s="26"/>
      <c r="AQ22" s="83"/>
      <c r="AR22" s="83"/>
      <c r="AS22" s="26"/>
      <c r="AT22" s="83"/>
      <c r="AU22" s="83"/>
      <c r="AV22" s="26"/>
      <c r="AW22" s="26"/>
      <c r="AX22" s="26"/>
      <c r="AY22" s="150"/>
      <c r="AZ22" s="84">
        <v>5770.7464689246544</v>
      </c>
      <c r="BA22" s="84">
        <v>19.059406021782038</v>
      </c>
      <c r="BB22" s="192">
        <v>109987</v>
      </c>
      <c r="BC22" s="82">
        <f t="shared" si="0"/>
        <v>1.7849932486821947</v>
      </c>
      <c r="BD22" s="199"/>
    </row>
    <row r="23" spans="1:56" ht="15" customHeight="1" x14ac:dyDescent="0.25">
      <c r="A23" s="198"/>
      <c r="B23" s="26" t="s">
        <v>66</v>
      </c>
      <c r="C23" s="26"/>
      <c r="D23" s="26" t="s">
        <v>738</v>
      </c>
      <c r="E23" s="44"/>
      <c r="F23" s="45"/>
      <c r="G23" s="26"/>
      <c r="H23" s="26"/>
      <c r="I23" s="46" t="s">
        <v>95</v>
      </c>
      <c r="J23" s="46" t="s">
        <v>256</v>
      </c>
      <c r="K23" s="46" t="s">
        <v>445</v>
      </c>
      <c r="L23" s="84">
        <v>66</v>
      </c>
      <c r="M23" s="26">
        <v>3</v>
      </c>
      <c r="N23" s="26" t="s">
        <v>73</v>
      </c>
      <c r="O23" s="26"/>
      <c r="P23" s="26"/>
      <c r="Q23" s="26"/>
      <c r="R23" s="26"/>
      <c r="S23" s="26"/>
      <c r="T23" s="26"/>
      <c r="U23" s="26"/>
      <c r="V23" s="26"/>
      <c r="W23" s="26"/>
      <c r="X23" s="26"/>
      <c r="Y23" s="26"/>
      <c r="Z23" s="26"/>
      <c r="AA23" s="26"/>
      <c r="AB23" s="47"/>
      <c r="AC23" s="26"/>
      <c r="AD23" s="26"/>
      <c r="AE23" s="83"/>
      <c r="AF23" s="83">
        <v>254141</v>
      </c>
      <c r="AG23" s="83" t="s">
        <v>818</v>
      </c>
      <c r="AH23" s="45" t="s">
        <v>739</v>
      </c>
      <c r="AI23" s="26"/>
      <c r="AJ23" s="47"/>
      <c r="AK23" s="83"/>
      <c r="AL23" s="83"/>
      <c r="AM23" s="26"/>
      <c r="AN23" s="83"/>
      <c r="AO23" s="83"/>
      <c r="AP23" s="26"/>
      <c r="AQ23" s="83"/>
      <c r="AR23" s="83"/>
      <c r="AS23" s="26"/>
      <c r="AT23" s="83"/>
      <c r="AU23" s="83"/>
      <c r="AV23" s="26"/>
      <c r="AW23" s="26"/>
      <c r="AX23" s="26"/>
      <c r="AY23" s="150" t="s">
        <v>443</v>
      </c>
      <c r="AZ23" s="84"/>
      <c r="BA23" s="84"/>
      <c r="BB23" s="84"/>
      <c r="BC23" s="82"/>
      <c r="BD23" s="199"/>
    </row>
    <row r="24" spans="1:56" ht="15" customHeight="1" x14ac:dyDescent="0.25">
      <c r="A24" s="198"/>
      <c r="B24" s="26" t="s">
        <v>66</v>
      </c>
      <c r="C24" s="26"/>
      <c r="D24" s="26" t="s">
        <v>738</v>
      </c>
      <c r="E24" s="44"/>
      <c r="F24" s="45"/>
      <c r="G24" s="26">
        <v>1600</v>
      </c>
      <c r="H24" s="26">
        <v>1799</v>
      </c>
      <c r="I24" s="46" t="s">
        <v>491</v>
      </c>
      <c r="J24" s="46" t="s">
        <v>492</v>
      </c>
      <c r="K24" s="46" t="s">
        <v>95</v>
      </c>
      <c r="L24" s="141">
        <v>47.155071900505249</v>
      </c>
      <c r="M24" s="26">
        <v>3</v>
      </c>
      <c r="N24" s="26" t="s">
        <v>69</v>
      </c>
      <c r="O24" s="26"/>
      <c r="P24" s="26"/>
      <c r="Q24" s="26"/>
      <c r="R24" s="26"/>
      <c r="S24" s="26"/>
      <c r="T24" s="26"/>
      <c r="U24" s="26"/>
      <c r="V24" s="26"/>
      <c r="W24" s="26"/>
      <c r="X24" s="26"/>
      <c r="Y24" s="26"/>
      <c r="Z24" s="26"/>
      <c r="AA24" s="26"/>
      <c r="AB24" s="47"/>
      <c r="AC24" s="26"/>
      <c r="AD24" s="26"/>
      <c r="AE24" s="26"/>
      <c r="AF24" s="83">
        <v>107680.05</v>
      </c>
      <c r="AG24" s="83" t="s">
        <v>818</v>
      </c>
      <c r="AH24" s="45" t="s">
        <v>739</v>
      </c>
      <c r="AI24" s="26"/>
      <c r="AJ24" s="47"/>
      <c r="AK24" s="83"/>
      <c r="AL24" s="83"/>
      <c r="AM24" s="26"/>
      <c r="AN24" s="83"/>
      <c r="AO24" s="83"/>
      <c r="AP24" s="26"/>
      <c r="AQ24" s="83"/>
      <c r="AR24" s="83"/>
      <c r="AS24" s="26"/>
      <c r="AT24" s="83"/>
      <c r="AU24" s="83"/>
      <c r="AV24" s="26"/>
      <c r="AW24" s="26"/>
      <c r="AX24" s="26"/>
      <c r="AY24" s="150"/>
      <c r="AZ24" s="84">
        <v>2701.6912994246891</v>
      </c>
      <c r="BA24" s="84">
        <v>25.713892632660691</v>
      </c>
      <c r="BB24" s="192">
        <v>69471</v>
      </c>
      <c r="BC24" s="82">
        <f>BB24/(5280*11.67)</f>
        <v>1.1274538443561579</v>
      </c>
      <c r="BD24" s="199"/>
    </row>
    <row r="25" spans="1:56" ht="15" customHeight="1" x14ac:dyDescent="0.25">
      <c r="A25" s="198"/>
      <c r="B25" s="99" t="s">
        <v>66</v>
      </c>
      <c r="E25" s="100"/>
      <c r="G25" s="101"/>
      <c r="H25" s="101"/>
      <c r="I25" s="102" t="s">
        <v>487</v>
      </c>
      <c r="L25" s="132"/>
      <c r="M25" s="99">
        <v>3</v>
      </c>
      <c r="N25" s="99" t="s">
        <v>69</v>
      </c>
      <c r="AB25" s="101"/>
      <c r="AF25" s="103">
        <v>50000</v>
      </c>
      <c r="AY25" s="109"/>
      <c r="AZ25" s="104"/>
      <c r="BA25" s="104"/>
      <c r="BB25" s="201"/>
      <c r="BC25" s="82">
        <f>BB25/(5280*11.67)</f>
        <v>0</v>
      </c>
      <c r="BD25" s="199"/>
    </row>
    <row r="26" spans="1:56" ht="15" customHeight="1" x14ac:dyDescent="0.25">
      <c r="A26" s="198"/>
      <c r="B26" s="99" t="s">
        <v>66</v>
      </c>
      <c r="E26" s="100"/>
      <c r="G26" s="99">
        <v>2200</v>
      </c>
      <c r="H26" s="99">
        <v>2299</v>
      </c>
      <c r="I26" s="102" t="s">
        <v>488</v>
      </c>
      <c r="J26" s="102" t="s">
        <v>489</v>
      </c>
      <c r="K26" s="102" t="s">
        <v>490</v>
      </c>
      <c r="L26" s="132">
        <v>61.375659437280184</v>
      </c>
      <c r="M26" s="99">
        <v>3</v>
      </c>
      <c r="N26" s="99" t="s">
        <v>69</v>
      </c>
      <c r="AB26" s="101"/>
      <c r="AF26" s="103">
        <v>21154.400000000001</v>
      </c>
      <c r="AY26" s="109"/>
      <c r="AZ26" s="104">
        <v>758.20571462969406</v>
      </c>
      <c r="BA26" s="104">
        <v>18.000391894521201</v>
      </c>
      <c r="BB26" s="201">
        <v>13648</v>
      </c>
      <c r="BC26" s="82">
        <f>BB26/(5280*11.67)</f>
        <v>0.22149515722780505</v>
      </c>
      <c r="BD26" s="199"/>
    </row>
    <row r="27" spans="1:56" ht="15" customHeight="1" x14ac:dyDescent="0.25">
      <c r="A27" s="198"/>
      <c r="B27" s="26" t="s">
        <v>66</v>
      </c>
      <c r="C27" s="26"/>
      <c r="D27" s="26" t="s">
        <v>378</v>
      </c>
      <c r="E27" s="44"/>
      <c r="F27" s="45"/>
      <c r="G27" s="137">
        <v>400</v>
      </c>
      <c r="H27" s="137">
        <v>999</v>
      </c>
      <c r="I27" s="140" t="s">
        <v>86</v>
      </c>
      <c r="J27" s="140" t="s">
        <v>182</v>
      </c>
      <c r="K27" s="140" t="s">
        <v>126</v>
      </c>
      <c r="L27" s="141">
        <v>59.625575568533719</v>
      </c>
      <c r="M27" s="142">
        <v>4</v>
      </c>
      <c r="N27" s="142" t="s">
        <v>73</v>
      </c>
      <c r="O27" s="26"/>
      <c r="P27" s="26"/>
      <c r="Q27" s="26"/>
      <c r="R27" s="26"/>
      <c r="S27" s="26"/>
      <c r="T27" s="26"/>
      <c r="U27" s="26"/>
      <c r="V27" s="26"/>
      <c r="W27" s="26"/>
      <c r="X27" s="26"/>
      <c r="Y27" s="26"/>
      <c r="Z27" s="26"/>
      <c r="AA27" s="26"/>
      <c r="AB27" s="47">
        <v>8</v>
      </c>
      <c r="AC27" s="26"/>
      <c r="AD27" s="26"/>
      <c r="AE27" s="26"/>
      <c r="AF27" s="181">
        <v>326255.45699999994</v>
      </c>
      <c r="AG27" s="83" t="s">
        <v>741</v>
      </c>
      <c r="AH27" s="45" t="s">
        <v>79</v>
      </c>
      <c r="AI27" s="26"/>
      <c r="AJ27" s="47"/>
      <c r="AK27" s="83"/>
      <c r="AL27" s="83"/>
      <c r="AM27" s="26"/>
      <c r="AN27" s="83"/>
      <c r="AO27" s="83"/>
      <c r="AP27" s="26"/>
      <c r="AQ27" s="83"/>
      <c r="AR27" s="83"/>
      <c r="AS27" s="26"/>
      <c r="AT27" s="83"/>
      <c r="AU27" s="83"/>
      <c r="AV27" s="26"/>
      <c r="AW27" s="26"/>
      <c r="AX27" s="26"/>
      <c r="AY27" s="138" t="s">
        <v>243</v>
      </c>
      <c r="AZ27" s="182">
        <v>3413.14</v>
      </c>
      <c r="BA27" s="141">
        <v>57.932162173248095</v>
      </c>
      <c r="BB27" s="182">
        <v>197730.58</v>
      </c>
      <c r="BC27" s="82">
        <f>BB27/(5280*11.67)</f>
        <v>3.2089951572278048</v>
      </c>
      <c r="BD27" s="199"/>
    </row>
    <row r="28" spans="1:56" ht="15" customHeight="1" x14ac:dyDescent="0.25">
      <c r="A28" s="198"/>
      <c r="B28" s="26" t="s">
        <v>66</v>
      </c>
      <c r="C28" s="26"/>
      <c r="D28" s="26" t="s">
        <v>378</v>
      </c>
      <c r="E28" s="44"/>
      <c r="F28" s="45"/>
      <c r="G28" s="137"/>
      <c r="H28" s="137"/>
      <c r="I28" s="140" t="s">
        <v>379</v>
      </c>
      <c r="J28" s="140" t="s">
        <v>88</v>
      </c>
      <c r="K28" s="140" t="s">
        <v>86</v>
      </c>
      <c r="L28" s="141"/>
      <c r="M28" s="142">
        <v>4</v>
      </c>
      <c r="N28" s="142"/>
      <c r="O28" s="26"/>
      <c r="P28" s="26"/>
      <c r="Q28" s="26"/>
      <c r="R28" s="26"/>
      <c r="S28" s="26"/>
      <c r="T28" s="26"/>
      <c r="U28" s="26"/>
      <c r="V28" s="26"/>
      <c r="W28" s="26"/>
      <c r="X28" s="26"/>
      <c r="Y28" s="26"/>
      <c r="Z28" s="26"/>
      <c r="AA28" s="26"/>
      <c r="AB28" s="47"/>
      <c r="AC28" s="26"/>
      <c r="AD28" s="26"/>
      <c r="AE28" s="26">
        <v>4</v>
      </c>
      <c r="AF28" s="181">
        <v>150000</v>
      </c>
      <c r="AG28" s="83">
        <f>93150.29+28884.35+261466.84</f>
        <v>383501.48</v>
      </c>
      <c r="AH28" s="45" t="s">
        <v>79</v>
      </c>
      <c r="AI28" s="26"/>
      <c r="AJ28" s="47"/>
      <c r="AK28" s="83"/>
      <c r="AL28" s="83"/>
      <c r="AM28" s="26"/>
      <c r="AN28" s="83"/>
      <c r="AO28" s="83"/>
      <c r="AP28" s="26"/>
      <c r="AQ28" s="83"/>
      <c r="AR28" s="83"/>
      <c r="AS28" s="26"/>
      <c r="AT28" s="83"/>
      <c r="AU28" s="83"/>
      <c r="AV28" s="26"/>
      <c r="AW28" s="26"/>
      <c r="AX28" s="26"/>
      <c r="AY28" s="138"/>
      <c r="AZ28" s="182"/>
      <c r="BA28" s="141"/>
      <c r="BB28" s="182"/>
      <c r="BC28" s="82"/>
      <c r="BD28" s="199"/>
    </row>
    <row r="29" spans="1:56" ht="15" customHeight="1" x14ac:dyDescent="0.25">
      <c r="A29" s="198"/>
      <c r="B29" s="99" t="s">
        <v>66</v>
      </c>
      <c r="E29" s="100"/>
      <c r="G29" s="99">
        <v>500</v>
      </c>
      <c r="H29" s="99">
        <v>799</v>
      </c>
      <c r="I29" s="102" t="s">
        <v>493</v>
      </c>
      <c r="J29" s="102" t="s">
        <v>78</v>
      </c>
      <c r="K29" s="102" t="s">
        <v>89</v>
      </c>
      <c r="L29" s="132">
        <v>20</v>
      </c>
      <c r="M29" s="99">
        <v>4</v>
      </c>
      <c r="N29" s="99" t="s">
        <v>69</v>
      </c>
      <c r="AB29" s="101"/>
      <c r="AF29" s="103">
        <v>59203.8</v>
      </c>
      <c r="AY29" s="109"/>
      <c r="AZ29" s="104">
        <v>1317</v>
      </c>
      <c r="BA29" s="104">
        <v>29</v>
      </c>
      <c r="BB29" s="104">
        <v>38196</v>
      </c>
      <c r="BC29" s="82">
        <f t="shared" ref="BC29:BC43" si="1">BB29/(5280*11.67)</f>
        <v>0.61988782425800426</v>
      </c>
      <c r="BD29" s="199"/>
    </row>
    <row r="30" spans="1:56" ht="15" customHeight="1" x14ac:dyDescent="0.25">
      <c r="A30" s="198"/>
      <c r="B30" s="99" t="s">
        <v>66</v>
      </c>
      <c r="F30" s="100"/>
      <c r="G30" s="99">
        <v>100</v>
      </c>
      <c r="H30" s="99">
        <v>199</v>
      </c>
      <c r="I30" s="102" t="s">
        <v>179</v>
      </c>
      <c r="J30" s="102" t="s">
        <v>494</v>
      </c>
      <c r="K30" s="102" t="s">
        <v>495</v>
      </c>
      <c r="L30" s="132">
        <v>40.442975376901678</v>
      </c>
      <c r="M30" s="99">
        <v>4</v>
      </c>
      <c r="N30" s="99" t="s">
        <v>69</v>
      </c>
      <c r="AF30" s="103">
        <v>45134.450000000004</v>
      </c>
      <c r="AH30" s="99"/>
      <c r="AQ30" s="99"/>
      <c r="AR30" s="99"/>
      <c r="AT30" s="99"/>
      <c r="AU30" s="99"/>
      <c r="AZ30" s="99">
        <v>798.6543012029839</v>
      </c>
      <c r="BA30" s="99">
        <v>36.460080357845833</v>
      </c>
      <c r="BB30" s="104">
        <v>29119</v>
      </c>
      <c r="BC30" s="82">
        <f t="shared" si="1"/>
        <v>0.47257601724182702</v>
      </c>
      <c r="BD30" s="199"/>
    </row>
    <row r="31" spans="1:56" ht="15" customHeight="1" x14ac:dyDescent="0.25">
      <c r="A31" s="198"/>
      <c r="B31" s="99" t="s">
        <v>66</v>
      </c>
      <c r="D31" s="99" t="s">
        <v>740</v>
      </c>
      <c r="F31" s="99"/>
      <c r="G31" s="99">
        <v>100</v>
      </c>
      <c r="H31" s="99">
        <v>1299</v>
      </c>
      <c r="I31" s="102" t="s">
        <v>496</v>
      </c>
      <c r="J31" s="102" t="s">
        <v>84</v>
      </c>
      <c r="K31" s="102" t="s">
        <v>100</v>
      </c>
      <c r="L31" s="121">
        <v>60.401417666625314</v>
      </c>
      <c r="M31" s="99">
        <v>4</v>
      </c>
      <c r="N31" s="99" t="s">
        <v>71</v>
      </c>
      <c r="AF31" s="103">
        <v>402154.63199999998</v>
      </c>
      <c r="AG31" s="103">
        <v>76026.53</v>
      </c>
      <c r="AH31" s="99"/>
      <c r="AQ31" s="99"/>
      <c r="AR31" s="99"/>
      <c r="AT31" s="99"/>
      <c r="AU31" s="99"/>
      <c r="AZ31" s="99">
        <v>6770.2800000000007</v>
      </c>
      <c r="BA31" s="99">
        <v>35.999999999999993</v>
      </c>
      <c r="BB31" s="104">
        <v>243730.08</v>
      </c>
      <c r="BC31" s="82">
        <f t="shared" si="1"/>
        <v>3.9555269922879175</v>
      </c>
      <c r="BD31" s="199"/>
    </row>
    <row r="32" spans="1:56" ht="15" customHeight="1" x14ac:dyDescent="0.25">
      <c r="A32" s="198"/>
      <c r="B32" s="99" t="s">
        <v>66</v>
      </c>
      <c r="E32" s="100"/>
      <c r="G32" s="99">
        <v>1100</v>
      </c>
      <c r="H32" s="99">
        <v>1199</v>
      </c>
      <c r="I32" s="202" t="s">
        <v>497</v>
      </c>
      <c r="J32" s="202" t="s">
        <v>83</v>
      </c>
      <c r="K32" s="202" t="s">
        <v>498</v>
      </c>
      <c r="L32" s="121">
        <v>46</v>
      </c>
      <c r="M32" s="99">
        <v>4</v>
      </c>
      <c r="N32" s="203" t="s">
        <v>73</v>
      </c>
      <c r="Q32" s="101"/>
      <c r="R32" s="101"/>
      <c r="S32" s="105"/>
      <c r="T32" s="101"/>
      <c r="V32" s="101"/>
      <c r="W32" s="103"/>
      <c r="X32" s="103"/>
      <c r="Y32" s="103"/>
      <c r="Z32" s="103"/>
      <c r="AA32" s="103"/>
      <c r="AC32" s="103"/>
      <c r="AD32" s="103"/>
      <c r="AF32" s="103">
        <v>88352.549999999988</v>
      </c>
      <c r="AM32" s="203"/>
      <c r="AZ32" s="99">
        <v>764.95254289725403</v>
      </c>
      <c r="BA32" s="99">
        <v>70.000420937475411</v>
      </c>
      <c r="BB32" s="104">
        <v>53547</v>
      </c>
      <c r="BC32" s="82">
        <f t="shared" si="1"/>
        <v>0.86902118875126588</v>
      </c>
      <c r="BD32" s="199"/>
    </row>
    <row r="33" spans="1:56" ht="15" customHeight="1" x14ac:dyDescent="0.25">
      <c r="A33" s="198"/>
      <c r="B33" s="99" t="s">
        <v>66</v>
      </c>
      <c r="E33" s="100"/>
      <c r="G33" s="99">
        <v>100</v>
      </c>
      <c r="H33" s="99">
        <v>399</v>
      </c>
      <c r="I33" s="202" t="s">
        <v>497</v>
      </c>
      <c r="J33" s="202" t="s">
        <v>84</v>
      </c>
      <c r="K33" s="202" t="s">
        <v>90</v>
      </c>
      <c r="L33" s="121">
        <v>57.286012289413421</v>
      </c>
      <c r="M33" s="203">
        <v>4</v>
      </c>
      <c r="N33" s="203" t="s">
        <v>73</v>
      </c>
      <c r="Q33" s="101"/>
      <c r="R33" s="101"/>
      <c r="S33" s="105"/>
      <c r="T33" s="101"/>
      <c r="V33" s="101"/>
      <c r="W33" s="103"/>
      <c r="X33" s="103"/>
      <c r="Y33" s="103"/>
      <c r="Z33" s="103"/>
      <c r="AA33" s="103"/>
      <c r="AC33" s="103"/>
      <c r="AD33" s="103"/>
      <c r="AF33" s="103">
        <v>145539.9</v>
      </c>
      <c r="AZ33" s="99">
        <v>1709.909865823035</v>
      </c>
      <c r="BA33" s="99">
        <v>51.585175197257307</v>
      </c>
      <c r="BB33" s="104">
        <v>88206</v>
      </c>
      <c r="BC33" s="82">
        <f t="shared" si="1"/>
        <v>1.4315065825348603</v>
      </c>
      <c r="BD33" s="199"/>
    </row>
    <row r="34" spans="1:56" ht="15" customHeight="1" x14ac:dyDescent="0.25">
      <c r="A34" s="198"/>
      <c r="B34" s="99" t="s">
        <v>66</v>
      </c>
      <c r="E34" s="100"/>
      <c r="G34" s="99">
        <v>600</v>
      </c>
      <c r="H34" s="99">
        <v>1299</v>
      </c>
      <c r="I34" s="102" t="s">
        <v>180</v>
      </c>
      <c r="J34" s="102" t="s">
        <v>181</v>
      </c>
      <c r="K34" s="102" t="s">
        <v>179</v>
      </c>
      <c r="L34" s="132">
        <v>57.385242398339237</v>
      </c>
      <c r="M34" s="99">
        <v>4</v>
      </c>
      <c r="N34" s="99" t="s">
        <v>69</v>
      </c>
      <c r="AF34" s="103">
        <v>203087.2</v>
      </c>
      <c r="AY34" s="109"/>
      <c r="AZ34" s="99">
        <v>3881.86</v>
      </c>
      <c r="BA34" s="99">
        <v>33.752891655031348</v>
      </c>
      <c r="BB34" s="104">
        <v>131024</v>
      </c>
      <c r="BC34" s="82">
        <f t="shared" si="1"/>
        <v>2.1264054426008152</v>
      </c>
      <c r="BD34" s="199"/>
    </row>
    <row r="35" spans="1:56" ht="15" customHeight="1" x14ac:dyDescent="0.25">
      <c r="A35" s="198"/>
      <c r="B35" s="99" t="s">
        <v>66</v>
      </c>
      <c r="F35" s="204"/>
      <c r="G35" s="99">
        <v>150</v>
      </c>
      <c r="H35" s="99">
        <v>399</v>
      </c>
      <c r="I35" s="102" t="s">
        <v>86</v>
      </c>
      <c r="J35" s="102" t="s">
        <v>499</v>
      </c>
      <c r="K35" s="102" t="s">
        <v>182</v>
      </c>
      <c r="L35" s="121">
        <v>62.928255460326234</v>
      </c>
      <c r="M35" s="203">
        <v>4</v>
      </c>
      <c r="N35" s="99" t="s">
        <v>73</v>
      </c>
      <c r="AF35" s="103">
        <v>95488.799999999988</v>
      </c>
      <c r="AH35" s="99"/>
      <c r="AQ35" s="99"/>
      <c r="AR35" s="99"/>
      <c r="AT35" s="99"/>
      <c r="AU35" s="99"/>
      <c r="AZ35" s="99">
        <v>1425.1268834229081</v>
      </c>
      <c r="BA35" s="99">
        <v>40.608314019732383</v>
      </c>
      <c r="BB35" s="104">
        <v>57872</v>
      </c>
      <c r="BC35" s="82">
        <f t="shared" si="1"/>
        <v>0.93921217314533512</v>
      </c>
      <c r="BD35" s="199"/>
    </row>
    <row r="36" spans="1:56" ht="15" customHeight="1" x14ac:dyDescent="0.25">
      <c r="A36" s="198"/>
      <c r="B36" s="99" t="s">
        <v>66</v>
      </c>
      <c r="D36" s="99" t="s">
        <v>742</v>
      </c>
      <c r="E36" s="100"/>
      <c r="G36" s="99">
        <v>700</v>
      </c>
      <c r="H36" s="99">
        <v>799</v>
      </c>
      <c r="I36" s="102" t="s">
        <v>500</v>
      </c>
      <c r="J36" s="102" t="s">
        <v>399</v>
      </c>
      <c r="K36" s="102" t="s">
        <v>89</v>
      </c>
      <c r="L36" s="132">
        <v>18</v>
      </c>
      <c r="M36" s="99">
        <v>4</v>
      </c>
      <c r="N36" s="99" t="s">
        <v>69</v>
      </c>
      <c r="AF36" s="103">
        <v>22452.800000000003</v>
      </c>
      <c r="AY36" s="109"/>
      <c r="AZ36" s="99">
        <v>585</v>
      </c>
      <c r="BA36" s="99">
        <v>24</v>
      </c>
      <c r="BB36" s="104">
        <v>14033</v>
      </c>
      <c r="BC36" s="82">
        <f t="shared" si="1"/>
        <v>0.22774337202357769</v>
      </c>
      <c r="BD36" s="199"/>
    </row>
    <row r="37" spans="1:56" ht="15" customHeight="1" x14ac:dyDescent="0.25">
      <c r="A37" s="198"/>
      <c r="B37" s="99" t="s">
        <v>66</v>
      </c>
      <c r="D37" s="99" t="s">
        <v>742</v>
      </c>
      <c r="E37" s="100"/>
      <c r="G37" s="99">
        <v>400</v>
      </c>
      <c r="H37" s="99">
        <v>999</v>
      </c>
      <c r="I37" s="102" t="s">
        <v>501</v>
      </c>
      <c r="J37" s="102" t="s">
        <v>90</v>
      </c>
      <c r="K37" s="102" t="s">
        <v>78</v>
      </c>
      <c r="L37" s="132">
        <v>36.216860084570548</v>
      </c>
      <c r="M37" s="99">
        <v>4</v>
      </c>
      <c r="N37" s="99" t="s">
        <v>69</v>
      </c>
      <c r="AB37" s="101"/>
      <c r="AF37" s="103">
        <v>149189.05000000002</v>
      </c>
      <c r="AG37" s="103">
        <v>21648.25</v>
      </c>
      <c r="AY37" s="109"/>
      <c r="AZ37" s="104">
        <v>3187.4776607209992</v>
      </c>
      <c r="BA37" s="104">
        <v>30.196603786778624</v>
      </c>
      <c r="BB37" s="104">
        <v>96251</v>
      </c>
      <c r="BC37" s="82">
        <f t="shared" si="1"/>
        <v>1.5620699280724988</v>
      </c>
      <c r="BD37" s="199"/>
    </row>
    <row r="38" spans="1:56" ht="15" customHeight="1" x14ac:dyDescent="0.25">
      <c r="A38" s="198"/>
      <c r="B38" s="99" t="s">
        <v>66</v>
      </c>
      <c r="F38" s="99"/>
      <c r="G38" s="99">
        <v>500</v>
      </c>
      <c r="H38" s="99">
        <v>799</v>
      </c>
      <c r="I38" s="102" t="s">
        <v>502</v>
      </c>
      <c r="J38" s="102" t="s">
        <v>503</v>
      </c>
      <c r="K38" s="102" t="s">
        <v>89</v>
      </c>
      <c r="L38" s="121">
        <v>62.333764187906453</v>
      </c>
      <c r="M38" s="99">
        <v>4</v>
      </c>
      <c r="N38" s="99" t="s">
        <v>71</v>
      </c>
      <c r="AF38" s="103">
        <v>110292.43499999998</v>
      </c>
      <c r="AH38" s="99"/>
      <c r="AQ38" s="99"/>
      <c r="AR38" s="99"/>
      <c r="AT38" s="99"/>
      <c r="AU38" s="99"/>
      <c r="AZ38" s="99">
        <v>2228.13</v>
      </c>
      <c r="BA38" s="99">
        <v>29.999999999999996</v>
      </c>
      <c r="BB38" s="104">
        <v>66843.899999999994</v>
      </c>
      <c r="BC38" s="82">
        <f t="shared" si="1"/>
        <v>1.0848182986679129</v>
      </c>
      <c r="BD38" s="199"/>
    </row>
    <row r="39" spans="1:56" ht="15" customHeight="1" x14ac:dyDescent="0.25">
      <c r="A39" s="198"/>
      <c r="B39" s="99" t="s">
        <v>66</v>
      </c>
      <c r="D39" s="99" t="s">
        <v>743</v>
      </c>
      <c r="F39" s="99"/>
      <c r="G39" s="99">
        <v>300</v>
      </c>
      <c r="H39" s="99">
        <v>1499</v>
      </c>
      <c r="I39" s="102" t="s">
        <v>492</v>
      </c>
      <c r="J39" s="102" t="s">
        <v>504</v>
      </c>
      <c r="K39" s="102" t="s">
        <v>81</v>
      </c>
      <c r="L39" s="121">
        <v>53.585332552681969</v>
      </c>
      <c r="M39" s="99">
        <v>4</v>
      </c>
      <c r="N39" s="99" t="s">
        <v>73</v>
      </c>
      <c r="AF39" s="103">
        <v>687630.89999999991</v>
      </c>
      <c r="AH39" s="99"/>
      <c r="AQ39" s="99"/>
      <c r="AR39" s="99"/>
      <c r="AT39" s="99"/>
      <c r="AU39" s="99"/>
      <c r="AZ39" s="99">
        <v>10228.850784838944</v>
      </c>
      <c r="BA39" s="99">
        <v>40.742211296863864</v>
      </c>
      <c r="BB39" s="104">
        <v>416746</v>
      </c>
      <c r="BC39" s="82">
        <f t="shared" si="1"/>
        <v>6.7634247357897745</v>
      </c>
      <c r="BD39" s="199"/>
    </row>
    <row r="40" spans="1:56" ht="15" customHeight="1" x14ac:dyDescent="0.25">
      <c r="A40" s="198"/>
      <c r="B40" s="99" t="s">
        <v>66</v>
      </c>
      <c r="F40" s="99"/>
      <c r="G40" s="99">
        <v>600</v>
      </c>
      <c r="H40" s="99">
        <v>699</v>
      </c>
      <c r="I40" s="102" t="s">
        <v>85</v>
      </c>
      <c r="J40" s="102" t="s">
        <v>87</v>
      </c>
      <c r="K40" s="102" t="s">
        <v>505</v>
      </c>
      <c r="L40" s="121">
        <v>66.71148036253777</v>
      </c>
      <c r="M40" s="99">
        <v>4</v>
      </c>
      <c r="N40" s="99" t="s">
        <v>71</v>
      </c>
      <c r="AF40" s="103">
        <v>62261.1</v>
      </c>
      <c r="AH40" s="99"/>
      <c r="AQ40" s="99"/>
      <c r="AR40" s="99"/>
      <c r="AT40" s="99"/>
      <c r="AU40" s="99"/>
      <c r="AZ40" s="99">
        <v>943.32545346261304</v>
      </c>
      <c r="BA40" s="99">
        <v>40.001040851269174</v>
      </c>
      <c r="BB40" s="104">
        <v>37734</v>
      </c>
      <c r="BC40" s="82">
        <f t="shared" si="1"/>
        <v>0.61238996650307709</v>
      </c>
      <c r="BD40" s="199"/>
    </row>
    <row r="41" spans="1:56" ht="15" customHeight="1" x14ac:dyDescent="0.25">
      <c r="A41" s="198"/>
      <c r="B41" s="99" t="s">
        <v>66</v>
      </c>
      <c r="F41" s="99"/>
      <c r="G41" s="99">
        <v>1400</v>
      </c>
      <c r="H41" s="99">
        <v>1454</v>
      </c>
      <c r="I41" s="102" t="s">
        <v>90</v>
      </c>
      <c r="J41" s="102" t="s">
        <v>506</v>
      </c>
      <c r="K41" s="102" t="s">
        <v>503</v>
      </c>
      <c r="L41" s="121">
        <v>54.000699195924689</v>
      </c>
      <c r="M41" s="203">
        <v>4</v>
      </c>
      <c r="N41" s="99" t="s">
        <v>73</v>
      </c>
      <c r="AF41" s="103">
        <v>33037.949999999997</v>
      </c>
      <c r="AQ41" s="99"/>
      <c r="AR41" s="99"/>
      <c r="AT41" s="99"/>
      <c r="AU41" s="99"/>
      <c r="AZ41" s="99">
        <v>564.73471537203898</v>
      </c>
      <c r="BA41" s="99">
        <v>35.455585525336687</v>
      </c>
      <c r="BB41" s="104">
        <v>20023</v>
      </c>
      <c r="BC41" s="82">
        <f t="shared" si="1"/>
        <v>0.32495585676819611</v>
      </c>
      <c r="BD41" s="199"/>
    </row>
    <row r="42" spans="1:56" ht="15" customHeight="1" x14ac:dyDescent="0.25">
      <c r="A42" s="198"/>
      <c r="B42" s="99" t="s">
        <v>66</v>
      </c>
      <c r="F42" s="99"/>
      <c r="G42" s="99">
        <v>300</v>
      </c>
      <c r="H42" s="99">
        <v>599</v>
      </c>
      <c r="I42" s="102" t="s">
        <v>184</v>
      </c>
      <c r="J42" s="102" t="s">
        <v>87</v>
      </c>
      <c r="K42" s="102" t="s">
        <v>82</v>
      </c>
      <c r="L42" s="121">
        <v>25.812063953488373</v>
      </c>
      <c r="M42" s="99">
        <v>4</v>
      </c>
      <c r="N42" s="99" t="s">
        <v>69</v>
      </c>
      <c r="AF42" s="103">
        <v>74648</v>
      </c>
      <c r="AQ42" s="99"/>
      <c r="AR42" s="99"/>
      <c r="AT42" s="99"/>
      <c r="AU42" s="99"/>
      <c r="AZ42" s="99">
        <v>1387.7936199850631</v>
      </c>
      <c r="BA42" s="99">
        <v>34.702566221999454</v>
      </c>
      <c r="BB42" s="104">
        <v>48160</v>
      </c>
      <c r="BC42" s="82">
        <f t="shared" si="1"/>
        <v>0.78159486899846797</v>
      </c>
      <c r="BD42" s="199"/>
    </row>
    <row r="43" spans="1:56" ht="15" customHeight="1" x14ac:dyDescent="0.25">
      <c r="A43" s="198"/>
      <c r="B43" s="99" t="s">
        <v>66</v>
      </c>
      <c r="E43" s="100"/>
      <c r="G43" s="99">
        <v>2200</v>
      </c>
      <c r="H43" s="99">
        <v>2399</v>
      </c>
      <c r="I43" s="102" t="s">
        <v>504</v>
      </c>
      <c r="J43" s="102" t="s">
        <v>507</v>
      </c>
      <c r="K43" s="102" t="s">
        <v>508</v>
      </c>
      <c r="L43" s="132">
        <v>34.266222507406447</v>
      </c>
      <c r="M43" s="99">
        <v>4</v>
      </c>
      <c r="N43" s="99" t="s">
        <v>69</v>
      </c>
      <c r="AB43" s="101"/>
      <c r="AF43" s="103">
        <v>113532.85</v>
      </c>
      <c r="AY43" s="109"/>
      <c r="AZ43" s="104">
        <v>1220.7900652250621</v>
      </c>
      <c r="BA43" s="104">
        <v>59.999669137622242</v>
      </c>
      <c r="BB43" s="104">
        <v>73247</v>
      </c>
      <c r="BC43" s="82">
        <f t="shared" si="1"/>
        <v>1.1887350367427489</v>
      </c>
      <c r="BD43" s="199"/>
    </row>
    <row r="44" spans="1:56" ht="15" customHeight="1" x14ac:dyDescent="0.25">
      <c r="A44" s="198"/>
      <c r="B44" s="99" t="s">
        <v>66</v>
      </c>
      <c r="E44" s="100"/>
      <c r="G44" s="99"/>
      <c r="H44" s="99"/>
      <c r="I44" s="102" t="s">
        <v>842</v>
      </c>
      <c r="J44" s="102" t="s">
        <v>843</v>
      </c>
      <c r="K44" s="102" t="s">
        <v>78</v>
      </c>
      <c r="L44" s="132"/>
      <c r="M44" s="99">
        <v>4</v>
      </c>
      <c r="N44" s="99" t="s">
        <v>69</v>
      </c>
      <c r="AB44" s="101"/>
      <c r="AF44" s="103">
        <v>12500</v>
      </c>
      <c r="AI44" s="99" t="s">
        <v>216</v>
      </c>
      <c r="AJ44" s="101" t="s">
        <v>844</v>
      </c>
      <c r="AK44" s="103">
        <v>3432.86</v>
      </c>
      <c r="AM44" s="99" t="s">
        <v>845</v>
      </c>
      <c r="AN44" s="103">
        <v>9067.14</v>
      </c>
      <c r="AY44" s="109"/>
      <c r="AZ44" s="104"/>
      <c r="BA44" s="104"/>
      <c r="BC44" s="82"/>
      <c r="BD44" s="199"/>
    </row>
    <row r="45" spans="1:56" ht="15" customHeight="1" x14ac:dyDescent="0.25">
      <c r="A45" s="198"/>
      <c r="B45" s="99" t="s">
        <v>66</v>
      </c>
      <c r="F45" s="99"/>
      <c r="G45" s="99">
        <v>850</v>
      </c>
      <c r="H45" s="99">
        <v>1499</v>
      </c>
      <c r="I45" s="102" t="s">
        <v>92</v>
      </c>
      <c r="J45" s="102" t="s">
        <v>91</v>
      </c>
      <c r="K45" s="102" t="s">
        <v>492</v>
      </c>
      <c r="L45" s="121">
        <v>56.292258351893096</v>
      </c>
      <c r="M45" s="203">
        <v>4</v>
      </c>
      <c r="N45" s="99" t="s">
        <v>73</v>
      </c>
      <c r="AF45" s="103">
        <v>185212.5</v>
      </c>
      <c r="AH45" s="99"/>
      <c r="AQ45" s="99"/>
      <c r="AR45" s="99"/>
      <c r="AT45" s="99"/>
      <c r="AU45" s="99"/>
      <c r="AZ45" s="99">
        <v>2927.3050069495557</v>
      </c>
      <c r="BA45" s="99">
        <v>38.345850443842842</v>
      </c>
      <c r="BB45" s="104">
        <v>112250</v>
      </c>
      <c r="BC45" s="82">
        <f t="shared" ref="BC45:BC61" si="2">BB45/(5280*11.67)</f>
        <v>1.8217197683778661</v>
      </c>
      <c r="BD45" s="199"/>
    </row>
    <row r="46" spans="1:56" ht="15" customHeight="1" x14ac:dyDescent="0.25">
      <c r="A46" s="198"/>
      <c r="B46" s="26" t="s">
        <v>66</v>
      </c>
      <c r="C46" s="26"/>
      <c r="D46" s="26" t="s">
        <v>819</v>
      </c>
      <c r="E46" s="44"/>
      <c r="F46" s="45"/>
      <c r="G46" s="139">
        <v>100</v>
      </c>
      <c r="H46" s="139">
        <v>299</v>
      </c>
      <c r="I46" s="138" t="s">
        <v>245</v>
      </c>
      <c r="J46" s="138" t="s">
        <v>246</v>
      </c>
      <c r="K46" s="138" t="s">
        <v>244</v>
      </c>
      <c r="L46" s="139">
        <v>20.666159993051334</v>
      </c>
      <c r="M46" s="137">
        <v>5</v>
      </c>
      <c r="N46" s="137" t="s">
        <v>69</v>
      </c>
      <c r="O46" s="26"/>
      <c r="P46" s="26"/>
      <c r="Q46" s="26"/>
      <c r="R46" s="26"/>
      <c r="S46" s="26"/>
      <c r="T46" s="26"/>
      <c r="U46" s="26"/>
      <c r="V46" s="26"/>
      <c r="W46" s="26"/>
      <c r="X46" s="26"/>
      <c r="Y46" s="26"/>
      <c r="Z46" s="26"/>
      <c r="AA46" s="26"/>
      <c r="AB46" s="47">
        <v>6</v>
      </c>
      <c r="AC46" s="26"/>
      <c r="AD46" s="26"/>
      <c r="AE46" s="26">
        <v>6</v>
      </c>
      <c r="AF46" s="179">
        <v>71380.600000000006</v>
      </c>
      <c r="AG46" s="83">
        <f>5731.19+42078.37+282.75</f>
        <v>48092.310000000005</v>
      </c>
      <c r="AH46" s="45" t="s">
        <v>79</v>
      </c>
      <c r="AI46" s="26"/>
      <c r="AJ46" s="47"/>
      <c r="AK46" s="83"/>
      <c r="AL46" s="83"/>
      <c r="AM46" s="26"/>
      <c r="AN46" s="83"/>
      <c r="AO46" s="83"/>
      <c r="AP46" s="26"/>
      <c r="AQ46" s="83"/>
      <c r="AR46" s="83"/>
      <c r="AS46" s="26"/>
      <c r="AT46" s="83"/>
      <c r="AU46" s="83"/>
      <c r="AV46" s="26"/>
      <c r="AW46" s="26"/>
      <c r="AX46" s="26"/>
      <c r="AY46" s="138" t="s">
        <v>247</v>
      </c>
      <c r="AZ46" s="180">
        <v>1555.8172402540511</v>
      </c>
      <c r="BA46" s="139">
        <v>29.599877677457876</v>
      </c>
      <c r="BB46" s="180">
        <v>46052</v>
      </c>
      <c r="BC46" s="82">
        <f t="shared" si="2"/>
        <v>0.74738386435044535</v>
      </c>
      <c r="BD46" s="199"/>
    </row>
    <row r="47" spans="1:56" ht="15" customHeight="1" x14ac:dyDescent="0.25">
      <c r="A47" s="198"/>
      <c r="B47" s="26" t="s">
        <v>66</v>
      </c>
      <c r="C47" s="26"/>
      <c r="D47" s="26" t="s">
        <v>820</v>
      </c>
      <c r="E47" s="26"/>
      <c r="F47" s="45"/>
      <c r="G47" s="45">
        <v>350</v>
      </c>
      <c r="H47" s="45">
        <v>1599</v>
      </c>
      <c r="I47" s="46" t="s">
        <v>252</v>
      </c>
      <c r="J47" s="46" t="s">
        <v>518</v>
      </c>
      <c r="K47" s="46" t="s">
        <v>239</v>
      </c>
      <c r="L47" s="139">
        <v>59.273373684167026</v>
      </c>
      <c r="M47" s="26">
        <v>5</v>
      </c>
      <c r="N47" s="99" t="s">
        <v>73</v>
      </c>
      <c r="AF47" s="103">
        <v>598921.94999999995</v>
      </c>
      <c r="AH47" s="72" t="s">
        <v>821</v>
      </c>
      <c r="AY47" s="111" t="s">
        <v>822</v>
      </c>
      <c r="AZ47" s="99">
        <v>10181.6926660848</v>
      </c>
      <c r="BA47" s="99">
        <v>35.650555551445365</v>
      </c>
      <c r="BB47" s="104">
        <v>362983</v>
      </c>
      <c r="BC47" s="82">
        <f t="shared" si="2"/>
        <v>5.8908980551011405</v>
      </c>
      <c r="BD47" s="199"/>
    </row>
    <row r="48" spans="1:56" ht="15" customHeight="1" x14ac:dyDescent="0.25">
      <c r="A48" s="198"/>
      <c r="B48" s="99" t="s">
        <v>66</v>
      </c>
      <c r="E48" s="100"/>
      <c r="G48" s="99">
        <v>700</v>
      </c>
      <c r="H48" s="99">
        <v>799</v>
      </c>
      <c r="I48" s="102" t="s">
        <v>509</v>
      </c>
      <c r="J48" s="102" t="s">
        <v>510</v>
      </c>
      <c r="K48" s="102" t="s">
        <v>248</v>
      </c>
      <c r="L48" s="165">
        <v>45</v>
      </c>
      <c r="M48" s="99">
        <v>5</v>
      </c>
      <c r="N48" s="99" t="s">
        <v>69</v>
      </c>
      <c r="AB48" s="101"/>
      <c r="AF48" s="103">
        <v>16371.1</v>
      </c>
      <c r="AG48" s="99"/>
      <c r="AY48" s="109"/>
      <c r="AZ48" s="104">
        <v>528</v>
      </c>
      <c r="BA48" s="104">
        <v>20</v>
      </c>
      <c r="BB48" s="104">
        <v>10562</v>
      </c>
      <c r="BC48" s="82">
        <f t="shared" si="2"/>
        <v>0.17141206408558593</v>
      </c>
      <c r="BD48" s="199"/>
    </row>
    <row r="49" spans="1:56" ht="15" customHeight="1" x14ac:dyDescent="0.25">
      <c r="A49" s="198"/>
      <c r="B49" s="99" t="s">
        <v>66</v>
      </c>
      <c r="E49" s="100"/>
      <c r="G49" s="99">
        <v>600</v>
      </c>
      <c r="H49" s="99">
        <v>699</v>
      </c>
      <c r="I49" s="102" t="s">
        <v>511</v>
      </c>
      <c r="J49" s="102" t="s">
        <v>414</v>
      </c>
      <c r="K49" s="102" t="s">
        <v>512</v>
      </c>
      <c r="L49" s="121">
        <v>2</v>
      </c>
      <c r="M49" s="99">
        <v>5</v>
      </c>
      <c r="N49" s="99" t="s">
        <v>69</v>
      </c>
      <c r="AF49" s="103">
        <v>19381.2</v>
      </c>
      <c r="AG49" s="99"/>
      <c r="AY49" s="109"/>
      <c r="AZ49" s="99">
        <v>247</v>
      </c>
      <c r="BA49" s="99">
        <v>25</v>
      </c>
      <c r="BB49" s="104">
        <v>6252</v>
      </c>
      <c r="BC49" s="82">
        <f t="shared" si="2"/>
        <v>0.10146451663161175</v>
      </c>
      <c r="BD49" s="199"/>
    </row>
    <row r="50" spans="1:56" ht="15" customHeight="1" x14ac:dyDescent="0.25">
      <c r="A50" s="198"/>
      <c r="B50" s="99" t="s">
        <v>66</v>
      </c>
      <c r="E50" s="100"/>
      <c r="G50" s="99">
        <v>4400</v>
      </c>
      <c r="H50" s="99">
        <v>4699</v>
      </c>
      <c r="I50" s="102" t="s">
        <v>513</v>
      </c>
      <c r="J50" s="102" t="s">
        <v>514</v>
      </c>
      <c r="K50" s="102" t="s">
        <v>510</v>
      </c>
      <c r="L50" s="132">
        <v>42.737766624843161</v>
      </c>
      <c r="M50" s="99">
        <v>5</v>
      </c>
      <c r="N50" s="99" t="s">
        <v>69</v>
      </c>
      <c r="AB50" s="101"/>
      <c r="AF50" s="103">
        <v>51884.700000000004</v>
      </c>
      <c r="AG50" s="99"/>
      <c r="AY50" s="109"/>
      <c r="AZ50" s="104">
        <v>1142.4876832592051</v>
      </c>
      <c r="BA50" s="104">
        <v>29.299221768857784</v>
      </c>
      <c r="BB50" s="104">
        <v>33474</v>
      </c>
      <c r="BC50" s="82">
        <f t="shared" si="2"/>
        <v>0.54325387551608628</v>
      </c>
      <c r="BD50" s="199"/>
    </row>
    <row r="51" spans="1:56" ht="15" customHeight="1" x14ac:dyDescent="0.25">
      <c r="A51" s="198"/>
      <c r="B51" s="99" t="s">
        <v>66</v>
      </c>
      <c r="E51" s="100"/>
      <c r="G51" s="99">
        <v>700</v>
      </c>
      <c r="H51" s="99">
        <v>899</v>
      </c>
      <c r="I51" s="102" t="s">
        <v>515</v>
      </c>
      <c r="J51" s="102" t="s">
        <v>510</v>
      </c>
      <c r="K51" s="102" t="s">
        <v>78</v>
      </c>
      <c r="L51" s="121">
        <v>54.019700809286356</v>
      </c>
      <c r="M51" s="99">
        <v>5</v>
      </c>
      <c r="N51" s="99" t="s">
        <v>69</v>
      </c>
      <c r="AB51" s="101"/>
      <c r="AF51" s="103">
        <v>56883.450000000004</v>
      </c>
      <c r="AG51" s="99"/>
      <c r="AY51" s="109"/>
      <c r="AZ51" s="104">
        <v>531.82593031110696</v>
      </c>
      <c r="BA51" s="104">
        <v>69.005661266895842</v>
      </c>
      <c r="BB51" s="104">
        <v>36699</v>
      </c>
      <c r="BC51" s="82">
        <f t="shared" si="2"/>
        <v>0.5955928176365195</v>
      </c>
      <c r="BD51" s="199"/>
    </row>
    <row r="52" spans="1:56" ht="15" customHeight="1" x14ac:dyDescent="0.25">
      <c r="A52" s="198"/>
      <c r="B52" s="99" t="s">
        <v>66</v>
      </c>
      <c r="E52" s="100"/>
      <c r="G52" s="99">
        <v>700</v>
      </c>
      <c r="H52" s="99">
        <v>899</v>
      </c>
      <c r="I52" s="102" t="s">
        <v>249</v>
      </c>
      <c r="J52" s="102" t="s">
        <v>510</v>
      </c>
      <c r="K52" s="102" t="s">
        <v>78</v>
      </c>
      <c r="L52" s="121">
        <v>57.105302830437566</v>
      </c>
      <c r="M52" s="99">
        <v>5</v>
      </c>
      <c r="N52" s="99" t="s">
        <v>69</v>
      </c>
      <c r="AF52" s="103">
        <v>41126.15</v>
      </c>
      <c r="AG52" s="99"/>
      <c r="AY52" s="109"/>
      <c r="AZ52" s="99">
        <v>514.42151509799305</v>
      </c>
      <c r="BA52" s="99">
        <v>51.578324819765136</v>
      </c>
      <c r="BB52" s="104">
        <v>26533</v>
      </c>
      <c r="BC52" s="82">
        <f t="shared" si="2"/>
        <v>0.43060748876944249</v>
      </c>
      <c r="BD52" s="199"/>
    </row>
    <row r="53" spans="1:56" ht="15" customHeight="1" x14ac:dyDescent="0.25">
      <c r="A53" s="198"/>
      <c r="B53" s="99" t="s">
        <v>66</v>
      </c>
      <c r="E53" s="100"/>
      <c r="G53" s="99">
        <v>700</v>
      </c>
      <c r="H53" s="99">
        <v>799</v>
      </c>
      <c r="I53" s="102" t="s">
        <v>516</v>
      </c>
      <c r="J53" s="102" t="s">
        <v>510</v>
      </c>
      <c r="K53" s="102" t="s">
        <v>248</v>
      </c>
      <c r="L53" s="165">
        <v>44</v>
      </c>
      <c r="M53" s="99">
        <v>5</v>
      </c>
      <c r="N53" s="99" t="s">
        <v>69</v>
      </c>
      <c r="AB53" s="101"/>
      <c r="AF53" s="103">
        <v>21298.55</v>
      </c>
      <c r="AG53" s="99"/>
      <c r="AY53" s="109"/>
      <c r="AZ53" s="104">
        <v>529</v>
      </c>
      <c r="BA53" s="104">
        <v>26</v>
      </c>
      <c r="BB53" s="104">
        <v>13741</v>
      </c>
      <c r="BC53" s="82">
        <f t="shared" si="2"/>
        <v>0.22300446625639428</v>
      </c>
      <c r="BD53" s="199"/>
    </row>
    <row r="54" spans="1:56" ht="15" customHeight="1" x14ac:dyDescent="0.25">
      <c r="A54" s="198"/>
      <c r="B54" s="99" t="s">
        <v>66</v>
      </c>
      <c r="D54" s="99" t="s">
        <v>461</v>
      </c>
      <c r="E54" s="100"/>
      <c r="G54" s="121">
        <v>3200</v>
      </c>
      <c r="H54" s="121">
        <v>3299</v>
      </c>
      <c r="I54" s="123" t="s">
        <v>248</v>
      </c>
      <c r="J54" s="123" t="s">
        <v>188</v>
      </c>
      <c r="K54" s="123" t="s">
        <v>249</v>
      </c>
      <c r="L54" s="121">
        <v>44.734160022578145</v>
      </c>
      <c r="M54" s="126">
        <v>5</v>
      </c>
      <c r="N54" s="126" t="s">
        <v>69</v>
      </c>
      <c r="AB54" s="101">
        <v>12</v>
      </c>
      <c r="AF54" s="127">
        <v>87872.6</v>
      </c>
      <c r="AG54" s="103">
        <v>32983.129999999997</v>
      </c>
      <c r="AY54" s="128" t="s">
        <v>250</v>
      </c>
      <c r="AZ54" s="129">
        <v>959.63051012479195</v>
      </c>
      <c r="BA54" s="121">
        <v>59.076904497990249</v>
      </c>
      <c r="BB54" s="130">
        <v>56692</v>
      </c>
      <c r="BC54" s="82">
        <f t="shared" si="2"/>
        <v>0.92006180052452546</v>
      </c>
      <c r="BD54" s="199"/>
    </row>
    <row r="55" spans="1:56" ht="15" customHeight="1" x14ac:dyDescent="0.25">
      <c r="A55" s="198"/>
      <c r="B55" s="99" t="s">
        <v>66</v>
      </c>
      <c r="E55" s="100"/>
      <c r="G55" s="99">
        <v>3400</v>
      </c>
      <c r="H55" s="99">
        <v>3899</v>
      </c>
      <c r="I55" s="102" t="s">
        <v>248</v>
      </c>
      <c r="J55" s="102" t="s">
        <v>249</v>
      </c>
      <c r="K55" s="102" t="s">
        <v>517</v>
      </c>
      <c r="L55" s="165">
        <v>56.534418022528158</v>
      </c>
      <c r="M55" s="99">
        <v>5</v>
      </c>
      <c r="N55" s="99" t="s">
        <v>69</v>
      </c>
      <c r="AF55" s="103">
        <v>107745.15000000001</v>
      </c>
      <c r="AG55" s="99"/>
      <c r="AY55" s="109"/>
      <c r="AZ55" s="99">
        <v>1259.0092498988911</v>
      </c>
      <c r="BA55" s="99">
        <v>55.21246170795208</v>
      </c>
      <c r="BB55" s="104">
        <v>69513</v>
      </c>
      <c r="BC55" s="82">
        <f t="shared" si="2"/>
        <v>1.1281354677884241</v>
      </c>
      <c r="BD55" s="199"/>
    </row>
    <row r="56" spans="1:56" ht="15" customHeight="1" x14ac:dyDescent="0.25">
      <c r="A56" s="198"/>
      <c r="B56" s="99" t="s">
        <v>66</v>
      </c>
      <c r="F56" s="100"/>
      <c r="G56" s="99">
        <v>200</v>
      </c>
      <c r="H56" s="99">
        <v>399</v>
      </c>
      <c r="I56" s="102" t="s">
        <v>251</v>
      </c>
      <c r="J56" s="102" t="s">
        <v>244</v>
      </c>
      <c r="K56" s="102" t="s">
        <v>252</v>
      </c>
      <c r="L56" s="121">
        <v>20.499127274035953</v>
      </c>
      <c r="M56" s="99">
        <v>5</v>
      </c>
      <c r="N56" s="99" t="s">
        <v>69</v>
      </c>
      <c r="AF56" s="103">
        <v>86138.150000000009</v>
      </c>
      <c r="AH56" s="99"/>
      <c r="AQ56" s="99"/>
      <c r="AR56" s="99"/>
      <c r="AT56" s="99"/>
      <c r="AU56" s="99"/>
      <c r="AZ56" s="99">
        <v>1543.6988941633419</v>
      </c>
      <c r="BA56" s="99">
        <v>35.999896229840601</v>
      </c>
      <c r="BB56" s="104">
        <v>55573</v>
      </c>
      <c r="BC56" s="82">
        <f t="shared" si="2"/>
        <v>0.90190140479343561</v>
      </c>
      <c r="BD56" s="199"/>
    </row>
    <row r="57" spans="1:56" ht="15" customHeight="1" x14ac:dyDescent="0.25">
      <c r="A57" s="198"/>
      <c r="B57" s="99" t="s">
        <v>66</v>
      </c>
      <c r="F57" s="99"/>
      <c r="G57" s="99">
        <v>4500</v>
      </c>
      <c r="H57" s="99">
        <v>4530</v>
      </c>
      <c r="I57" s="102" t="s">
        <v>252</v>
      </c>
      <c r="J57" s="102" t="s">
        <v>518</v>
      </c>
      <c r="K57" s="102" t="s">
        <v>519</v>
      </c>
      <c r="L57" s="121">
        <v>44.161085024642013</v>
      </c>
      <c r="M57" s="99">
        <v>5</v>
      </c>
      <c r="N57" s="99" t="s">
        <v>73</v>
      </c>
      <c r="AF57" s="103">
        <v>42518.85</v>
      </c>
      <c r="AH57" s="99"/>
      <c r="AQ57" s="99"/>
      <c r="AR57" s="99"/>
      <c r="AT57" s="99"/>
      <c r="AU57" s="99"/>
      <c r="AZ57" s="99">
        <v>1073.6732551716491</v>
      </c>
      <c r="BA57" s="99">
        <v>24.000784108085366</v>
      </c>
      <c r="BB57" s="104">
        <v>25769</v>
      </c>
      <c r="BC57" s="82">
        <f t="shared" si="2"/>
        <v>0.41820843395393525</v>
      </c>
      <c r="BD57" s="199"/>
    </row>
    <row r="58" spans="1:56" ht="15" customHeight="1" x14ac:dyDescent="0.25">
      <c r="A58" s="198"/>
      <c r="B58" s="99" t="s">
        <v>66</v>
      </c>
      <c r="G58" s="72">
        <v>100</v>
      </c>
      <c r="H58" s="72">
        <v>199</v>
      </c>
      <c r="I58" s="102" t="s">
        <v>252</v>
      </c>
      <c r="J58" s="102" t="s">
        <v>510</v>
      </c>
      <c r="K58" s="102" t="s">
        <v>244</v>
      </c>
      <c r="L58" s="121">
        <v>57</v>
      </c>
      <c r="M58" s="99">
        <v>5</v>
      </c>
      <c r="N58" s="99" t="s">
        <v>73</v>
      </c>
      <c r="AF58" s="103">
        <v>18273.75</v>
      </c>
      <c r="AZ58" s="99">
        <v>425.98005755461298</v>
      </c>
      <c r="BA58" s="99">
        <v>25.998869673799515</v>
      </c>
      <c r="BB58" s="104">
        <v>11075</v>
      </c>
      <c r="BC58" s="82">
        <f t="shared" si="2"/>
        <v>0.17973760743683623</v>
      </c>
      <c r="BD58" s="199"/>
    </row>
    <row r="59" spans="1:56" ht="15" customHeight="1" x14ac:dyDescent="0.25">
      <c r="A59" s="198"/>
      <c r="B59" s="99" t="s">
        <v>66</v>
      </c>
      <c r="E59" s="100"/>
      <c r="G59" s="101">
        <v>2400</v>
      </c>
      <c r="H59" s="101">
        <v>2999</v>
      </c>
      <c r="I59" s="102" t="s">
        <v>504</v>
      </c>
      <c r="J59" s="102" t="s">
        <v>508</v>
      </c>
      <c r="K59" s="102" t="s">
        <v>520</v>
      </c>
      <c r="L59" s="132">
        <v>34.308879396221315</v>
      </c>
      <c r="M59" s="99">
        <v>5</v>
      </c>
      <c r="N59" s="99" t="s">
        <v>69</v>
      </c>
      <c r="AB59" s="101"/>
      <c r="AF59" s="103">
        <v>183603.7</v>
      </c>
      <c r="AG59" s="99"/>
      <c r="AY59" s="109"/>
      <c r="AZ59" s="104">
        <v>2634.7772530571478</v>
      </c>
      <c r="BA59" s="104">
        <v>44.957880163325804</v>
      </c>
      <c r="BB59" s="104">
        <v>118454</v>
      </c>
      <c r="BC59" s="82">
        <f t="shared" si="2"/>
        <v>1.9224052868011738</v>
      </c>
      <c r="BD59" s="199"/>
    </row>
    <row r="60" spans="1:56" ht="15" customHeight="1" x14ac:dyDescent="0.25">
      <c r="A60" s="198"/>
      <c r="B60" s="26" t="s">
        <v>66</v>
      </c>
      <c r="C60" s="26"/>
      <c r="D60" s="26" t="s">
        <v>823</v>
      </c>
      <c r="E60" s="44"/>
      <c r="F60" s="45"/>
      <c r="G60" s="26">
        <v>2400</v>
      </c>
      <c r="H60" s="26">
        <v>2899</v>
      </c>
      <c r="I60" s="183" t="s">
        <v>85</v>
      </c>
      <c r="J60" s="183" t="s">
        <v>521</v>
      </c>
      <c r="K60" s="183" t="s">
        <v>253</v>
      </c>
      <c r="L60" s="139">
        <v>60.096452128121676</v>
      </c>
      <c r="M60" s="26">
        <v>6</v>
      </c>
      <c r="N60" s="189" t="s">
        <v>71</v>
      </c>
      <c r="O60" s="26"/>
      <c r="P60" s="26"/>
      <c r="Q60" s="47"/>
      <c r="R60" s="47"/>
      <c r="S60" s="178"/>
      <c r="T60" s="47"/>
      <c r="U60" s="26"/>
      <c r="V60" s="47"/>
      <c r="W60" s="83"/>
      <c r="X60" s="83"/>
      <c r="Y60" s="83"/>
      <c r="Z60" s="83"/>
      <c r="AA60" s="83"/>
      <c r="AB60" s="26"/>
      <c r="AC60" s="83"/>
      <c r="AD60" s="83"/>
      <c r="AE60" s="26"/>
      <c r="AF60" s="83">
        <v>29653.8</v>
      </c>
      <c r="AG60" s="83" t="s">
        <v>824</v>
      </c>
      <c r="AH60" s="45" t="s">
        <v>739</v>
      </c>
      <c r="AI60" s="26"/>
      <c r="AJ60" s="47"/>
      <c r="AK60" s="83"/>
      <c r="AL60" s="83"/>
      <c r="AM60" s="26"/>
      <c r="AN60" s="83"/>
      <c r="AO60" s="83"/>
      <c r="AP60" s="26"/>
      <c r="AQ60" s="26"/>
      <c r="AR60" s="26"/>
      <c r="AS60" s="26"/>
      <c r="AT60" s="26"/>
      <c r="AU60" s="26"/>
      <c r="AV60" s="26"/>
      <c r="AW60" s="26"/>
      <c r="AX60" s="26"/>
      <c r="AY60" s="190"/>
      <c r="AZ60" s="26">
        <v>412</v>
      </c>
      <c r="BA60" s="26">
        <v>43.621359223300971</v>
      </c>
      <c r="BB60" s="84">
        <v>17972</v>
      </c>
      <c r="BC60" s="82">
        <f t="shared" si="2"/>
        <v>0.2916699124925346</v>
      </c>
      <c r="BD60" s="199"/>
    </row>
    <row r="61" spans="1:56" ht="15" customHeight="1" x14ac:dyDescent="0.25">
      <c r="A61" s="198"/>
      <c r="B61" s="26" t="s">
        <v>66</v>
      </c>
      <c r="C61" s="26"/>
      <c r="D61" s="26" t="s">
        <v>415</v>
      </c>
      <c r="E61" s="44"/>
      <c r="F61" s="45"/>
      <c r="G61" s="137">
        <v>800</v>
      </c>
      <c r="H61" s="137">
        <v>1155</v>
      </c>
      <c r="I61" s="140" t="s">
        <v>95</v>
      </c>
      <c r="J61" s="140" t="s">
        <v>185</v>
      </c>
      <c r="K61" s="140" t="s">
        <v>67</v>
      </c>
      <c r="L61" s="141">
        <v>59.81126216721259</v>
      </c>
      <c r="M61" s="142">
        <v>6</v>
      </c>
      <c r="N61" s="142" t="s">
        <v>73</v>
      </c>
      <c r="O61" s="26"/>
      <c r="P61" s="26"/>
      <c r="Q61" s="26"/>
      <c r="R61" s="26"/>
      <c r="S61" s="26"/>
      <c r="T61" s="26"/>
      <c r="U61" s="26"/>
      <c r="V61" s="26"/>
      <c r="W61" s="26"/>
      <c r="X61" s="26"/>
      <c r="Y61" s="26"/>
      <c r="Z61" s="26"/>
      <c r="AA61" s="26"/>
      <c r="AB61" s="47" t="s">
        <v>242</v>
      </c>
      <c r="AC61" s="26"/>
      <c r="AD61" s="26"/>
      <c r="AE61" s="26"/>
      <c r="AF61" s="181">
        <v>202327.25700000001</v>
      </c>
      <c r="AG61" s="83">
        <v>128033.77</v>
      </c>
      <c r="AH61" s="45" t="s">
        <v>79</v>
      </c>
      <c r="AI61" s="26"/>
      <c r="AJ61" s="47"/>
      <c r="AK61" s="83"/>
      <c r="AL61" s="83"/>
      <c r="AM61" s="26"/>
      <c r="AN61" s="83"/>
      <c r="AO61" s="83"/>
      <c r="AP61" s="26"/>
      <c r="AQ61" s="83"/>
      <c r="AR61" s="83"/>
      <c r="AS61" s="26"/>
      <c r="AT61" s="83"/>
      <c r="AU61" s="83"/>
      <c r="AV61" s="26"/>
      <c r="AW61" s="26"/>
      <c r="AX61" s="26"/>
      <c r="AY61" s="138"/>
      <c r="AZ61" s="182">
        <v>3226.9099999999994</v>
      </c>
      <c r="BA61" s="141">
        <v>38.000000000000014</v>
      </c>
      <c r="BB61" s="182">
        <v>122622.58000000002</v>
      </c>
      <c r="BC61" s="82">
        <f t="shared" si="2"/>
        <v>1.9900577107839321</v>
      </c>
      <c r="BD61" s="199"/>
    </row>
    <row r="62" spans="1:56" ht="15" customHeight="1" x14ac:dyDescent="0.25">
      <c r="A62" s="198"/>
      <c r="B62" s="26" t="s">
        <v>66</v>
      </c>
      <c r="C62" s="26"/>
      <c r="D62" s="26" t="s">
        <v>446</v>
      </c>
      <c r="E62" s="44"/>
      <c r="F62" s="45"/>
      <c r="G62" s="26"/>
      <c r="H62" s="26"/>
      <c r="I62" s="46" t="s">
        <v>447</v>
      </c>
      <c r="J62" s="46" t="s">
        <v>95</v>
      </c>
      <c r="K62" s="46" t="s">
        <v>68</v>
      </c>
      <c r="L62" s="84">
        <v>59</v>
      </c>
      <c r="M62" s="26">
        <v>6</v>
      </c>
      <c r="N62" s="26" t="s">
        <v>73</v>
      </c>
      <c r="O62" s="26"/>
      <c r="P62" s="26"/>
      <c r="Q62" s="26"/>
      <c r="R62" s="26"/>
      <c r="S62" s="26"/>
      <c r="T62" s="26"/>
      <c r="U62" s="26"/>
      <c r="V62" s="26"/>
      <c r="W62" s="26"/>
      <c r="X62" s="26"/>
      <c r="Y62" s="26"/>
      <c r="Z62" s="26"/>
      <c r="AA62" s="26"/>
      <c r="AB62" s="47"/>
      <c r="AC62" s="26"/>
      <c r="AD62" s="26"/>
      <c r="AE62" s="83"/>
      <c r="AF62" s="83">
        <v>125991</v>
      </c>
      <c r="AG62" s="83">
        <f>90606.51+5689.62</f>
        <v>96296.12999999999</v>
      </c>
      <c r="AH62" s="45" t="s">
        <v>79</v>
      </c>
      <c r="AI62" s="26"/>
      <c r="AJ62" s="47"/>
      <c r="AK62" s="83"/>
      <c r="AL62" s="83"/>
      <c r="AM62" s="26"/>
      <c r="AN62" s="83"/>
      <c r="AO62" s="83"/>
      <c r="AP62" s="26"/>
      <c r="AQ62" s="83"/>
      <c r="AR62" s="83"/>
      <c r="AS62" s="26"/>
      <c r="AT62" s="83"/>
      <c r="AU62" s="83"/>
      <c r="AV62" s="26"/>
      <c r="AW62" s="26"/>
      <c r="AX62" s="26"/>
      <c r="AY62" s="150" t="s">
        <v>443</v>
      </c>
      <c r="AZ62" s="84"/>
      <c r="BA62" s="84"/>
      <c r="BB62" s="84"/>
      <c r="BC62" s="82"/>
      <c r="BD62" s="199"/>
    </row>
    <row r="63" spans="1:56" ht="15" customHeight="1" x14ac:dyDescent="0.25">
      <c r="A63" s="198"/>
      <c r="B63" s="26" t="s">
        <v>66</v>
      </c>
      <c r="C63" s="26"/>
      <c r="D63" s="26" t="s">
        <v>442</v>
      </c>
      <c r="E63" s="44"/>
      <c r="F63" s="45"/>
      <c r="G63" s="26"/>
      <c r="H63" s="26"/>
      <c r="I63" s="46" t="s">
        <v>176</v>
      </c>
      <c r="J63" s="46" t="s">
        <v>448</v>
      </c>
      <c r="K63" s="46" t="s">
        <v>449</v>
      </c>
      <c r="L63" s="84">
        <v>66</v>
      </c>
      <c r="M63" s="26">
        <v>6</v>
      </c>
      <c r="N63" s="26" t="s">
        <v>73</v>
      </c>
      <c r="O63" s="26"/>
      <c r="P63" s="26"/>
      <c r="Q63" s="26"/>
      <c r="R63" s="26"/>
      <c r="S63" s="26"/>
      <c r="T63" s="26"/>
      <c r="U63" s="26"/>
      <c r="V63" s="26"/>
      <c r="W63" s="26"/>
      <c r="X63" s="26"/>
      <c r="Y63" s="26"/>
      <c r="Z63" s="26"/>
      <c r="AA63" s="26"/>
      <c r="AB63" s="47"/>
      <c r="AC63" s="26"/>
      <c r="AD63" s="26"/>
      <c r="AE63" s="83"/>
      <c r="AF63" s="83">
        <v>137347</v>
      </c>
      <c r="AG63" s="83" t="s">
        <v>462</v>
      </c>
      <c r="AH63" s="45" t="s">
        <v>79</v>
      </c>
      <c r="AI63" s="26"/>
      <c r="AJ63" s="47"/>
      <c r="AK63" s="83"/>
      <c r="AL63" s="83"/>
      <c r="AM63" s="26"/>
      <c r="AN63" s="83"/>
      <c r="AO63" s="83"/>
      <c r="AP63" s="26"/>
      <c r="AQ63" s="83"/>
      <c r="AR63" s="83"/>
      <c r="AS63" s="26"/>
      <c r="AT63" s="83"/>
      <c r="AU63" s="83"/>
      <c r="AV63" s="26"/>
      <c r="AW63" s="26"/>
      <c r="AX63" s="26"/>
      <c r="AY63" s="150" t="s">
        <v>443</v>
      </c>
      <c r="AZ63" s="84"/>
      <c r="BA63" s="84"/>
      <c r="BB63" s="81"/>
      <c r="BC63" s="82"/>
      <c r="BD63" s="199"/>
    </row>
    <row r="64" spans="1:56" ht="15" customHeight="1" x14ac:dyDescent="0.25">
      <c r="A64" s="198"/>
      <c r="B64" s="99" t="s">
        <v>66</v>
      </c>
      <c r="G64" s="72">
        <v>505</v>
      </c>
      <c r="H64" s="72">
        <v>599</v>
      </c>
      <c r="I64" s="102" t="s">
        <v>254</v>
      </c>
      <c r="J64" s="102" t="s">
        <v>78</v>
      </c>
      <c r="K64" s="102" t="s">
        <v>230</v>
      </c>
      <c r="L64" s="121">
        <v>61.814567335444032</v>
      </c>
      <c r="M64" s="99">
        <v>6</v>
      </c>
      <c r="N64" s="99" t="s">
        <v>183</v>
      </c>
      <c r="AF64" s="103">
        <v>119260.34999999999</v>
      </c>
      <c r="AZ64" s="99">
        <v>2131.5567663536967</v>
      </c>
      <c r="BA64" s="99">
        <v>33.909019520808997</v>
      </c>
      <c r="BB64" s="104">
        <v>72279</v>
      </c>
      <c r="BC64" s="82">
        <f>BB64/(5280*11.67)</f>
        <v>1.1730252395419491</v>
      </c>
      <c r="BD64" s="199"/>
    </row>
    <row r="65" spans="1:56" ht="15" customHeight="1" x14ac:dyDescent="0.25">
      <c r="A65" s="198"/>
      <c r="B65" s="99" t="s">
        <v>66</v>
      </c>
      <c r="F65" s="99"/>
      <c r="G65" s="99">
        <v>900</v>
      </c>
      <c r="H65" s="99">
        <v>1499</v>
      </c>
      <c r="I65" s="102" t="s">
        <v>522</v>
      </c>
      <c r="J65" s="102" t="s">
        <v>178</v>
      </c>
      <c r="K65" s="102" t="s">
        <v>492</v>
      </c>
      <c r="L65" s="121">
        <v>52.574641081633601</v>
      </c>
      <c r="M65" s="99">
        <v>6</v>
      </c>
      <c r="N65" s="99" t="s">
        <v>71</v>
      </c>
      <c r="AF65" s="103">
        <v>177564.75</v>
      </c>
      <c r="AH65" s="99"/>
      <c r="AQ65" s="99"/>
      <c r="AR65" s="99"/>
      <c r="AT65" s="99"/>
      <c r="AU65" s="99"/>
      <c r="AZ65" s="99">
        <v>2808.5642226193891</v>
      </c>
      <c r="BA65" s="99">
        <v>38.316731066108069</v>
      </c>
      <c r="BB65" s="104">
        <v>107615</v>
      </c>
      <c r="BC65" s="82">
        <f>BB65/(5280*11.67)</f>
        <v>1.7464977538884994</v>
      </c>
      <c r="BD65" s="199"/>
    </row>
    <row r="66" spans="1:56" ht="15" customHeight="1" x14ac:dyDescent="0.25">
      <c r="A66" s="198"/>
      <c r="B66" s="99" t="s">
        <v>66</v>
      </c>
      <c r="E66" s="100"/>
      <c r="G66" s="99">
        <v>1000</v>
      </c>
      <c r="H66" s="99">
        <v>2399</v>
      </c>
      <c r="I66" s="102" t="s">
        <v>523</v>
      </c>
      <c r="J66" s="102" t="s">
        <v>78</v>
      </c>
      <c r="K66" s="102" t="s">
        <v>524</v>
      </c>
      <c r="L66" s="165">
        <v>44.981901356399447</v>
      </c>
      <c r="M66" s="99">
        <v>6</v>
      </c>
      <c r="N66" s="99" t="s">
        <v>69</v>
      </c>
      <c r="AF66" s="103">
        <v>310365.8</v>
      </c>
      <c r="AG66" s="99"/>
      <c r="AY66" s="109"/>
      <c r="AZ66" s="99">
        <v>7886.4736390634689</v>
      </c>
      <c r="BA66" s="99">
        <v>25.389801470734181</v>
      </c>
      <c r="BB66" s="104">
        <v>200236</v>
      </c>
      <c r="BC66" s="82">
        <f>BB66/(5280*11.67)</f>
        <v>3.2496559424579989</v>
      </c>
      <c r="BD66" s="199"/>
    </row>
    <row r="67" spans="1:56" ht="15" customHeight="1" x14ac:dyDescent="0.25">
      <c r="A67" s="198"/>
      <c r="B67" s="99" t="s">
        <v>66</v>
      </c>
      <c r="E67" s="100"/>
      <c r="G67" s="99">
        <v>1400</v>
      </c>
      <c r="H67" s="99">
        <v>1499</v>
      </c>
      <c r="I67" s="102" t="s">
        <v>525</v>
      </c>
      <c r="J67" s="102" t="s">
        <v>526</v>
      </c>
      <c r="K67" s="102" t="s">
        <v>78</v>
      </c>
      <c r="L67" s="121">
        <v>53</v>
      </c>
      <c r="M67" s="99">
        <v>7</v>
      </c>
      <c r="N67" s="99" t="s">
        <v>69</v>
      </c>
      <c r="AF67" s="103">
        <v>14213.5</v>
      </c>
      <c r="AG67" s="99"/>
      <c r="AY67" s="109"/>
      <c r="AZ67" s="99">
        <v>458.52252056197898</v>
      </c>
      <c r="BA67" s="99">
        <v>20</v>
      </c>
      <c r="BB67" s="104">
        <v>9170</v>
      </c>
      <c r="BC67" s="82">
        <f>BB67/(5280*11.67)</f>
        <v>0.14882111604476644</v>
      </c>
      <c r="BD67" s="199"/>
    </row>
    <row r="68" spans="1:56" ht="15" customHeight="1" x14ac:dyDescent="0.25">
      <c r="A68" s="198"/>
      <c r="B68" s="99" t="s">
        <v>66</v>
      </c>
      <c r="D68" s="99" t="s">
        <v>450</v>
      </c>
      <c r="E68" s="100"/>
      <c r="G68" s="99"/>
      <c r="H68" s="99"/>
      <c r="I68" s="102" t="s">
        <v>451</v>
      </c>
      <c r="J68" s="102" t="s">
        <v>429</v>
      </c>
      <c r="K68" s="102" t="s">
        <v>97</v>
      </c>
      <c r="L68" s="104">
        <v>65</v>
      </c>
      <c r="M68" s="99">
        <v>7</v>
      </c>
      <c r="N68" s="99" t="s">
        <v>71</v>
      </c>
      <c r="AB68" s="101"/>
      <c r="AE68" s="103"/>
      <c r="AF68" s="103">
        <v>120650</v>
      </c>
      <c r="AG68" s="103">
        <v>3734.75</v>
      </c>
      <c r="AY68" s="109" t="s">
        <v>443</v>
      </c>
      <c r="AZ68" s="104"/>
      <c r="BA68" s="104"/>
      <c r="BB68" s="81"/>
      <c r="BC68" s="82"/>
      <c r="BD68" s="199"/>
    </row>
    <row r="69" spans="1:56" ht="15" customHeight="1" x14ac:dyDescent="0.25">
      <c r="A69" s="198"/>
      <c r="B69" s="99" t="s">
        <v>66</v>
      </c>
      <c r="E69" s="100"/>
      <c r="G69" s="99">
        <v>7100</v>
      </c>
      <c r="H69" s="99">
        <v>7299</v>
      </c>
      <c r="I69" s="102" t="s">
        <v>527</v>
      </c>
      <c r="J69" s="102" t="s">
        <v>528</v>
      </c>
      <c r="K69" s="102" t="s">
        <v>529</v>
      </c>
      <c r="L69" s="121">
        <v>66.12743522795742</v>
      </c>
      <c r="M69" s="99">
        <v>7</v>
      </c>
      <c r="N69" s="99" t="s">
        <v>69</v>
      </c>
      <c r="AB69" s="101"/>
      <c r="AF69" s="103">
        <v>92609.400000000009</v>
      </c>
      <c r="AY69" s="109"/>
      <c r="AZ69" s="104">
        <v>2489.48422634915</v>
      </c>
      <c r="BA69" s="104">
        <v>24.000152066687708</v>
      </c>
      <c r="BB69" s="104">
        <v>59748</v>
      </c>
      <c r="BC69" s="82">
        <f t="shared" ref="BC69:BC100" si="3">BB69/(5280*11.67)</f>
        <v>0.96965801978655453</v>
      </c>
      <c r="BD69" s="199"/>
    </row>
    <row r="70" spans="1:56" ht="15" customHeight="1" x14ac:dyDescent="0.25">
      <c r="A70" s="198"/>
      <c r="B70" s="26" t="s">
        <v>66</v>
      </c>
      <c r="C70" s="26"/>
      <c r="D70" s="26" t="s">
        <v>381</v>
      </c>
      <c r="E70" s="44"/>
      <c r="F70" s="45"/>
      <c r="G70" s="139">
        <v>2400</v>
      </c>
      <c r="H70" s="139">
        <v>2699</v>
      </c>
      <c r="I70" s="138" t="s">
        <v>262</v>
      </c>
      <c r="J70" s="138" t="s">
        <v>99</v>
      </c>
      <c r="K70" s="138" t="s">
        <v>263</v>
      </c>
      <c r="L70" s="139">
        <v>47.292187448471459</v>
      </c>
      <c r="M70" s="137">
        <v>8</v>
      </c>
      <c r="N70" s="137" t="s">
        <v>69</v>
      </c>
      <c r="O70" s="26"/>
      <c r="P70" s="26"/>
      <c r="Q70" s="26"/>
      <c r="R70" s="26"/>
      <c r="S70" s="26"/>
      <c r="T70" s="26"/>
      <c r="U70" s="26"/>
      <c r="V70" s="26"/>
      <c r="W70" s="26"/>
      <c r="X70" s="26"/>
      <c r="Y70" s="26"/>
      <c r="Z70" s="26"/>
      <c r="AA70" s="26"/>
      <c r="AB70" s="47">
        <v>6</v>
      </c>
      <c r="AC70" s="26"/>
      <c r="AD70" s="26"/>
      <c r="AE70" s="84">
        <v>7</v>
      </c>
      <c r="AF70" s="179">
        <v>94001.3</v>
      </c>
      <c r="AG70" s="83">
        <f>15500.75+44192.21</f>
        <v>59692.959999999999</v>
      </c>
      <c r="AH70" s="45" t="s">
        <v>739</v>
      </c>
      <c r="AI70" s="26"/>
      <c r="AJ70" s="47"/>
      <c r="AK70" s="83"/>
      <c r="AL70" s="83"/>
      <c r="AM70" s="26"/>
      <c r="AN70" s="83"/>
      <c r="AO70" s="83"/>
      <c r="AP70" s="26"/>
      <c r="AQ70" s="83"/>
      <c r="AR70" s="83"/>
      <c r="AS70" s="26"/>
      <c r="AT70" s="83"/>
      <c r="AU70" s="83"/>
      <c r="AV70" s="26"/>
      <c r="AW70" s="26"/>
      <c r="AX70" s="26"/>
      <c r="AY70" s="138" t="s">
        <v>264</v>
      </c>
      <c r="AZ70" s="180">
        <v>2021.5197941403248</v>
      </c>
      <c r="BA70" s="139">
        <v>30.000200925952559</v>
      </c>
      <c r="BB70" s="130">
        <v>60646</v>
      </c>
      <c r="BC70" s="82">
        <f t="shared" si="3"/>
        <v>0.98423177793357741</v>
      </c>
      <c r="BD70" s="199"/>
    </row>
    <row r="71" spans="1:56" ht="15" customHeight="1" x14ac:dyDescent="0.25">
      <c r="A71" s="198"/>
      <c r="B71" s="26" t="s">
        <v>66</v>
      </c>
      <c r="C71" s="26"/>
      <c r="D71" s="26" t="s">
        <v>825</v>
      </c>
      <c r="E71" s="44"/>
      <c r="F71" s="45"/>
      <c r="G71" s="137"/>
      <c r="H71" s="137"/>
      <c r="I71" s="140" t="s">
        <v>272</v>
      </c>
      <c r="J71" s="140" t="s">
        <v>368</v>
      </c>
      <c r="K71" s="140" t="s">
        <v>369</v>
      </c>
      <c r="L71" s="141">
        <v>58</v>
      </c>
      <c r="M71" s="142">
        <v>8</v>
      </c>
      <c r="N71" s="142" t="s">
        <v>69</v>
      </c>
      <c r="O71" s="26"/>
      <c r="P71" s="26"/>
      <c r="Q71" s="26"/>
      <c r="R71" s="26"/>
      <c r="S71" s="26"/>
      <c r="T71" s="26"/>
      <c r="U71" s="26"/>
      <c r="V71" s="26"/>
      <c r="W71" s="26"/>
      <c r="X71" s="26"/>
      <c r="Y71" s="26"/>
      <c r="Z71" s="26"/>
      <c r="AA71" s="26"/>
      <c r="AB71" s="47"/>
      <c r="AC71" s="26"/>
      <c r="AD71" s="26"/>
      <c r="AE71" s="26"/>
      <c r="AF71" s="181">
        <v>153131</v>
      </c>
      <c r="AG71" s="83">
        <v>241570.1</v>
      </c>
      <c r="AH71" s="45" t="s">
        <v>79</v>
      </c>
      <c r="AI71" s="26"/>
      <c r="AJ71" s="47"/>
      <c r="AK71" s="83"/>
      <c r="AL71" s="83"/>
      <c r="AM71" s="26"/>
      <c r="AN71" s="83"/>
      <c r="AO71" s="83"/>
      <c r="AP71" s="26"/>
      <c r="AQ71" s="83"/>
      <c r="AR71" s="83"/>
      <c r="AS71" s="26"/>
      <c r="AT71" s="83"/>
      <c r="AU71" s="83"/>
      <c r="AV71" s="26"/>
      <c r="AW71" s="26"/>
      <c r="AX71" s="26"/>
      <c r="AY71" s="138"/>
      <c r="AZ71" s="182">
        <v>4340</v>
      </c>
      <c r="BA71" s="141">
        <v>23</v>
      </c>
      <c r="BB71" s="136">
        <v>98794</v>
      </c>
      <c r="BC71" s="82">
        <f t="shared" si="3"/>
        <v>1.6033406039832776</v>
      </c>
      <c r="BD71" s="199"/>
    </row>
    <row r="72" spans="1:56" ht="15" customHeight="1" x14ac:dyDescent="0.25">
      <c r="A72" s="198"/>
      <c r="B72" s="26" t="s">
        <v>66</v>
      </c>
      <c r="C72" s="26"/>
      <c r="D72" s="26" t="s">
        <v>826</v>
      </c>
      <c r="E72" s="44"/>
      <c r="F72" s="45"/>
      <c r="G72" s="26">
        <v>1</v>
      </c>
      <c r="H72" s="26">
        <v>99</v>
      </c>
      <c r="I72" s="46" t="s">
        <v>530</v>
      </c>
      <c r="J72" s="46" t="s">
        <v>531</v>
      </c>
      <c r="K72" s="46" t="s">
        <v>78</v>
      </c>
      <c r="L72" s="205">
        <v>26</v>
      </c>
      <c r="M72" s="26">
        <v>8</v>
      </c>
      <c r="N72" s="99" t="s">
        <v>69</v>
      </c>
      <c r="AB72" s="101"/>
      <c r="AF72" s="103">
        <v>9203.9</v>
      </c>
      <c r="AH72" s="72" t="s">
        <v>821</v>
      </c>
      <c r="AY72" s="109"/>
      <c r="AZ72" s="104">
        <v>330</v>
      </c>
      <c r="BA72" s="104">
        <v>18</v>
      </c>
      <c r="BB72" s="104">
        <v>5938</v>
      </c>
      <c r="BC72" s="82">
        <f t="shared" si="3"/>
        <v>9.6368570018955629E-2</v>
      </c>
      <c r="BD72" s="199"/>
    </row>
    <row r="73" spans="1:56" ht="15" customHeight="1" x14ac:dyDescent="0.25">
      <c r="A73" s="198"/>
      <c r="B73" s="26" t="s">
        <v>66</v>
      </c>
      <c r="C73" s="26"/>
      <c r="D73" s="26" t="s">
        <v>826</v>
      </c>
      <c r="E73" s="44"/>
      <c r="F73" s="55"/>
      <c r="G73" s="26">
        <v>1</v>
      </c>
      <c r="H73" s="26">
        <v>1449</v>
      </c>
      <c r="I73" s="46" t="s">
        <v>531</v>
      </c>
      <c r="J73" s="46" t="s">
        <v>532</v>
      </c>
      <c r="K73" s="46" t="s">
        <v>101</v>
      </c>
      <c r="L73" s="205">
        <v>58.417703132092598</v>
      </c>
      <c r="M73" s="26">
        <v>8</v>
      </c>
      <c r="N73" s="99" t="s">
        <v>69</v>
      </c>
      <c r="AB73" s="106"/>
      <c r="AF73" s="103">
        <v>34146.5</v>
      </c>
      <c r="AH73" s="54" t="s">
        <v>821</v>
      </c>
      <c r="AZ73" s="104">
        <v>1223.9072183699191</v>
      </c>
      <c r="BA73" s="101">
        <v>17.999730428374317</v>
      </c>
      <c r="BB73" s="104">
        <v>22030</v>
      </c>
      <c r="BC73" s="82">
        <f t="shared" si="3"/>
        <v>0.35752771935291217</v>
      </c>
      <c r="BD73" s="199"/>
    </row>
    <row r="74" spans="1:56" ht="15" customHeight="1" x14ac:dyDescent="0.25">
      <c r="A74" s="198"/>
      <c r="B74" s="26" t="s">
        <v>66</v>
      </c>
      <c r="C74" s="26"/>
      <c r="D74" s="26" t="s">
        <v>744</v>
      </c>
      <c r="E74" s="44"/>
      <c r="F74" s="45"/>
      <c r="G74" s="139">
        <v>2530</v>
      </c>
      <c r="H74" s="139">
        <v>2599</v>
      </c>
      <c r="I74" s="138" t="s">
        <v>260</v>
      </c>
      <c r="J74" s="138" t="s">
        <v>265</v>
      </c>
      <c r="K74" s="138" t="s">
        <v>266</v>
      </c>
      <c r="L74" s="139">
        <v>33.6999150863289</v>
      </c>
      <c r="M74" s="137">
        <v>8</v>
      </c>
      <c r="N74" s="126" t="s">
        <v>69</v>
      </c>
      <c r="AB74" s="101">
        <v>0</v>
      </c>
      <c r="AE74" s="103"/>
      <c r="AF74" s="127">
        <v>54761.5</v>
      </c>
      <c r="AH74" s="72" t="s">
        <v>821</v>
      </c>
      <c r="AY74" s="128" t="s">
        <v>267</v>
      </c>
      <c r="AZ74" s="129">
        <v>1662.182552223609</v>
      </c>
      <c r="BA74" s="121">
        <v>21.255186413030732</v>
      </c>
      <c r="BB74" s="130">
        <v>35330</v>
      </c>
      <c r="BC74" s="82">
        <f t="shared" si="3"/>
        <v>0.57337513957051234</v>
      </c>
      <c r="BD74" s="199"/>
    </row>
    <row r="75" spans="1:56" ht="15" customHeight="1" x14ac:dyDescent="0.25">
      <c r="A75" s="198"/>
      <c r="B75" s="60" t="s">
        <v>66</v>
      </c>
      <c r="C75" s="60"/>
      <c r="D75" s="99" t="s">
        <v>744</v>
      </c>
      <c r="E75" s="61"/>
      <c r="F75" s="67"/>
      <c r="G75" s="124">
        <v>2300</v>
      </c>
      <c r="H75" s="124">
        <v>2699</v>
      </c>
      <c r="I75" s="122" t="s">
        <v>257</v>
      </c>
      <c r="J75" s="122" t="s">
        <v>258</v>
      </c>
      <c r="K75" s="122" t="s">
        <v>78</v>
      </c>
      <c r="L75" s="124">
        <v>62</v>
      </c>
      <c r="M75" s="125">
        <v>8</v>
      </c>
      <c r="N75" s="126" t="s">
        <v>69</v>
      </c>
      <c r="AB75" s="101">
        <v>0</v>
      </c>
      <c r="AE75" s="103"/>
      <c r="AF75" s="127">
        <v>62048</v>
      </c>
      <c r="AY75" s="128" t="s">
        <v>259</v>
      </c>
      <c r="AZ75" s="129">
        <v>646.32774776283804</v>
      </c>
      <c r="BA75" s="121">
        <v>24</v>
      </c>
      <c r="BB75" s="130">
        <v>15512</v>
      </c>
      <c r="BC75" s="82">
        <f t="shared" si="3"/>
        <v>0.25174625431694841</v>
      </c>
      <c r="BD75" s="199"/>
    </row>
    <row r="76" spans="1:56" ht="15" customHeight="1" x14ac:dyDescent="0.25">
      <c r="A76" s="198"/>
      <c r="B76" s="99" t="s">
        <v>66</v>
      </c>
      <c r="D76" s="99" t="s">
        <v>745</v>
      </c>
      <c r="E76" s="100"/>
      <c r="G76" s="101">
        <v>2200</v>
      </c>
      <c r="H76" s="101">
        <v>2549</v>
      </c>
      <c r="I76" s="102" t="s">
        <v>533</v>
      </c>
      <c r="J76" s="102" t="s">
        <v>534</v>
      </c>
      <c r="K76" s="102" t="s">
        <v>103</v>
      </c>
      <c r="L76" s="165">
        <v>43.762055447145897</v>
      </c>
      <c r="M76" s="99">
        <v>8</v>
      </c>
      <c r="N76" s="99" t="s">
        <v>69</v>
      </c>
      <c r="AB76" s="101"/>
      <c r="AF76" s="103">
        <v>88168.650000000009</v>
      </c>
      <c r="AG76" s="103">
        <v>4420.53</v>
      </c>
      <c r="AM76" s="103"/>
      <c r="AY76" s="109"/>
      <c r="AZ76" s="104">
        <v>3037.4843645385108</v>
      </c>
      <c r="BA76" s="104">
        <v>18.727009977100675</v>
      </c>
      <c r="BB76" s="104">
        <v>56883</v>
      </c>
      <c r="BC76" s="82">
        <f t="shared" si="3"/>
        <v>0.92316156422840234</v>
      </c>
      <c r="BD76" s="199"/>
    </row>
    <row r="77" spans="1:56" ht="15" customHeight="1" x14ac:dyDescent="0.25">
      <c r="A77" s="198"/>
      <c r="B77" s="60" t="s">
        <v>66</v>
      </c>
      <c r="C77" s="60"/>
      <c r="D77" s="99" t="s">
        <v>744</v>
      </c>
      <c r="E77" s="61"/>
      <c r="F77" s="67"/>
      <c r="G77" s="124">
        <v>2300</v>
      </c>
      <c r="H77" s="124">
        <v>2399</v>
      </c>
      <c r="I77" s="122" t="s">
        <v>258</v>
      </c>
      <c r="J77" s="122" t="s">
        <v>260</v>
      </c>
      <c r="K77" s="122" t="s">
        <v>78</v>
      </c>
      <c r="L77" s="124">
        <v>46.094801852804942</v>
      </c>
      <c r="M77" s="125">
        <v>8</v>
      </c>
      <c r="N77" s="126" t="s">
        <v>69</v>
      </c>
      <c r="AB77" s="101">
        <v>0</v>
      </c>
      <c r="AF77" s="127">
        <v>53432.5</v>
      </c>
      <c r="AY77" s="128" t="s">
        <v>261</v>
      </c>
      <c r="AZ77" s="129">
        <v>911.94857797957206</v>
      </c>
      <c r="BA77" s="121">
        <v>21.306025875984467</v>
      </c>
      <c r="BB77" s="130">
        <v>19430</v>
      </c>
      <c r="BC77" s="82">
        <f t="shared" si="3"/>
        <v>0.31533198306977228</v>
      </c>
      <c r="BD77" s="199"/>
    </row>
    <row r="78" spans="1:56" ht="15" customHeight="1" x14ac:dyDescent="0.25">
      <c r="A78" s="198"/>
      <c r="B78" s="99" t="s">
        <v>66</v>
      </c>
      <c r="D78" s="99" t="s">
        <v>746</v>
      </c>
      <c r="E78" s="100"/>
      <c r="G78" s="101">
        <v>2860</v>
      </c>
      <c r="H78" s="101">
        <v>2899</v>
      </c>
      <c r="I78" s="102" t="s">
        <v>535</v>
      </c>
      <c r="J78" s="102" t="s">
        <v>102</v>
      </c>
      <c r="K78" s="102" t="s">
        <v>533</v>
      </c>
      <c r="L78" s="165">
        <v>37</v>
      </c>
      <c r="M78" s="99">
        <v>8</v>
      </c>
      <c r="N78" s="99" t="s">
        <v>69</v>
      </c>
      <c r="AB78" s="101"/>
      <c r="AF78" s="103">
        <v>11778.45</v>
      </c>
      <c r="AY78" s="109"/>
      <c r="AZ78" s="104">
        <v>422.18654848992799</v>
      </c>
      <c r="BA78" s="104">
        <v>18</v>
      </c>
      <c r="BB78" s="104">
        <v>7599</v>
      </c>
      <c r="BC78" s="82">
        <f t="shared" si="3"/>
        <v>0.12332515385214614</v>
      </c>
      <c r="BD78" s="199"/>
    </row>
    <row r="79" spans="1:56" ht="15" customHeight="1" x14ac:dyDescent="0.25">
      <c r="A79" s="198"/>
      <c r="B79" s="99" t="s">
        <v>66</v>
      </c>
      <c r="F79" s="99"/>
      <c r="G79" s="99">
        <v>1630</v>
      </c>
      <c r="H79" s="99">
        <v>1799</v>
      </c>
      <c r="I79" s="102" t="s">
        <v>536</v>
      </c>
      <c r="J79" s="102" t="s">
        <v>537</v>
      </c>
      <c r="K79" s="102" t="s">
        <v>538</v>
      </c>
      <c r="L79" s="132">
        <v>58.671844460446458</v>
      </c>
      <c r="M79" s="99">
        <v>8</v>
      </c>
      <c r="N79" s="99" t="s">
        <v>69</v>
      </c>
      <c r="AF79" s="103">
        <v>15067.550000000001</v>
      </c>
      <c r="AH79" s="99"/>
      <c r="AQ79" s="99"/>
      <c r="AR79" s="99"/>
      <c r="AT79" s="99"/>
      <c r="AU79" s="99"/>
      <c r="AZ79" s="99">
        <v>486.03413074251398</v>
      </c>
      <c r="BA79" s="99">
        <v>20.000653010004125</v>
      </c>
      <c r="BB79" s="104">
        <v>9721</v>
      </c>
      <c r="BC79" s="82">
        <f t="shared" si="3"/>
        <v>0.15776336631092416</v>
      </c>
      <c r="BD79" s="199"/>
    </row>
    <row r="80" spans="1:56" ht="15" customHeight="1" x14ac:dyDescent="0.25">
      <c r="A80" s="198"/>
      <c r="B80" s="99" t="s">
        <v>66</v>
      </c>
      <c r="D80" s="99" t="s">
        <v>747</v>
      </c>
      <c r="F80" s="99"/>
      <c r="G80" s="99">
        <v>1617</v>
      </c>
      <c r="H80" s="99">
        <v>1999</v>
      </c>
      <c r="I80" s="102" t="s">
        <v>104</v>
      </c>
      <c r="J80" s="102" t="s">
        <v>539</v>
      </c>
      <c r="K80" s="102" t="s">
        <v>103</v>
      </c>
      <c r="L80" s="165">
        <v>23</v>
      </c>
      <c r="M80" s="99">
        <v>8</v>
      </c>
      <c r="N80" s="99" t="s">
        <v>69</v>
      </c>
      <c r="AF80" s="103">
        <v>72978.5</v>
      </c>
      <c r="AH80" s="99"/>
      <c r="AQ80" s="99"/>
      <c r="AR80" s="99"/>
      <c r="AT80" s="99"/>
      <c r="AU80" s="99"/>
      <c r="AZ80" s="99">
        <v>1158</v>
      </c>
      <c r="BA80" s="99">
        <v>18</v>
      </c>
      <c r="BB80" s="104">
        <v>20851</v>
      </c>
      <c r="BC80" s="82">
        <f t="shared" si="3"/>
        <v>0.3383935758614422</v>
      </c>
      <c r="BD80" s="199"/>
    </row>
    <row r="81" spans="1:56" ht="15" customHeight="1" x14ac:dyDescent="0.25">
      <c r="A81" s="198"/>
      <c r="B81" s="99" t="s">
        <v>66</v>
      </c>
      <c r="D81" s="99" t="s">
        <v>747</v>
      </c>
      <c r="G81" s="72">
        <v>2000</v>
      </c>
      <c r="H81" s="72">
        <v>2264</v>
      </c>
      <c r="I81" s="102" t="s">
        <v>104</v>
      </c>
      <c r="J81" s="102" t="s">
        <v>103</v>
      </c>
      <c r="K81" s="102" t="s">
        <v>540</v>
      </c>
      <c r="L81" s="121">
        <v>64.840483976927359</v>
      </c>
      <c r="M81" s="99">
        <v>8</v>
      </c>
      <c r="N81" s="99" t="s">
        <v>71</v>
      </c>
      <c r="AF81" s="103">
        <v>68566.904999999984</v>
      </c>
      <c r="AZ81" s="99">
        <v>1385.1899999999998</v>
      </c>
      <c r="BA81" s="99">
        <v>30</v>
      </c>
      <c r="BB81" s="104">
        <v>41555.699999999997</v>
      </c>
      <c r="BC81" s="82">
        <f t="shared" si="3"/>
        <v>0.67441283010049069</v>
      </c>
      <c r="BD81" s="199"/>
    </row>
    <row r="82" spans="1:56" ht="15" customHeight="1" x14ac:dyDescent="0.25">
      <c r="A82" s="198"/>
      <c r="B82" s="26" t="s">
        <v>66</v>
      </c>
      <c r="C82" s="26"/>
      <c r="D82" s="26" t="s">
        <v>825</v>
      </c>
      <c r="E82" s="44"/>
      <c r="F82" s="45"/>
      <c r="G82" s="139">
        <v>2800</v>
      </c>
      <c r="H82" s="139">
        <v>2899</v>
      </c>
      <c r="I82" s="138" t="s">
        <v>268</v>
      </c>
      <c r="J82" s="138" t="s">
        <v>269</v>
      </c>
      <c r="K82" s="138" t="s">
        <v>78</v>
      </c>
      <c r="L82" s="139">
        <v>4</v>
      </c>
      <c r="M82" s="137">
        <v>9</v>
      </c>
      <c r="N82" s="137" t="s">
        <v>69</v>
      </c>
      <c r="O82" s="26"/>
      <c r="P82" s="26"/>
      <c r="Q82" s="26"/>
      <c r="R82" s="26"/>
      <c r="S82" s="26"/>
      <c r="T82" s="26"/>
      <c r="U82" s="26"/>
      <c r="V82" s="26"/>
      <c r="W82" s="26"/>
      <c r="X82" s="26"/>
      <c r="Y82" s="26"/>
      <c r="Z82" s="26"/>
      <c r="AA82" s="26"/>
      <c r="AB82" s="26">
        <v>0</v>
      </c>
      <c r="AC82" s="26"/>
      <c r="AD82" s="26"/>
      <c r="AE82" s="26"/>
      <c r="AF82" s="179">
        <v>24260</v>
      </c>
      <c r="AG82" s="83" t="s">
        <v>748</v>
      </c>
      <c r="AH82" s="45" t="s">
        <v>79</v>
      </c>
      <c r="AI82" s="26"/>
      <c r="AJ82" s="47"/>
      <c r="AK82" s="83"/>
      <c r="AL82" s="83"/>
      <c r="AM82" s="26"/>
      <c r="AN82" s="83"/>
      <c r="AO82" s="83"/>
      <c r="AP82" s="26"/>
      <c r="AQ82" s="83"/>
      <c r="AR82" s="83"/>
      <c r="AS82" s="26"/>
      <c r="AT82" s="83"/>
      <c r="AU82" s="83"/>
      <c r="AV82" s="26"/>
      <c r="AW82" s="26"/>
      <c r="AX82" s="26"/>
      <c r="AY82" s="138" t="s">
        <v>270</v>
      </c>
      <c r="AZ82" s="180">
        <v>379</v>
      </c>
      <c r="BA82" s="139">
        <v>16</v>
      </c>
      <c r="BB82" s="130">
        <v>6065</v>
      </c>
      <c r="BC82" s="82">
        <f t="shared" si="3"/>
        <v>9.8429669445093612E-2</v>
      </c>
      <c r="BD82" s="199"/>
    </row>
    <row r="83" spans="1:56" ht="15" customHeight="1" x14ac:dyDescent="0.25">
      <c r="A83" s="198"/>
      <c r="B83" s="26" t="s">
        <v>66</v>
      </c>
      <c r="C83" s="26"/>
      <c r="D83" s="26" t="s">
        <v>825</v>
      </c>
      <c r="E83" s="44"/>
      <c r="F83" s="45"/>
      <c r="G83" s="139">
        <v>2800</v>
      </c>
      <c r="H83" s="139">
        <v>2899</v>
      </c>
      <c r="I83" s="138" t="s">
        <v>271</v>
      </c>
      <c r="J83" s="138" t="s">
        <v>272</v>
      </c>
      <c r="K83" s="138" t="s">
        <v>78</v>
      </c>
      <c r="L83" s="139">
        <v>36</v>
      </c>
      <c r="M83" s="137">
        <v>9</v>
      </c>
      <c r="N83" s="137" t="s">
        <v>69</v>
      </c>
      <c r="O83" s="26"/>
      <c r="P83" s="26"/>
      <c r="Q83" s="26"/>
      <c r="R83" s="26"/>
      <c r="S83" s="26"/>
      <c r="T83" s="26"/>
      <c r="U83" s="26"/>
      <c r="V83" s="26"/>
      <c r="W83" s="26"/>
      <c r="X83" s="26"/>
      <c r="Y83" s="26"/>
      <c r="Z83" s="26"/>
      <c r="AA83" s="26"/>
      <c r="AB83" s="26">
        <v>0</v>
      </c>
      <c r="AC83" s="26"/>
      <c r="AD83" s="26"/>
      <c r="AE83" s="26"/>
      <c r="AF83" s="179">
        <v>14496</v>
      </c>
      <c r="AG83" s="83" t="s">
        <v>748</v>
      </c>
      <c r="AH83" s="45" t="s">
        <v>79</v>
      </c>
      <c r="AI83" s="26"/>
      <c r="AJ83" s="47"/>
      <c r="AK83" s="83"/>
      <c r="AL83" s="83"/>
      <c r="AM83" s="26"/>
      <c r="AN83" s="83"/>
      <c r="AO83" s="83"/>
      <c r="AP83" s="26"/>
      <c r="AQ83" s="83"/>
      <c r="AR83" s="83"/>
      <c r="AS83" s="26"/>
      <c r="AT83" s="83"/>
      <c r="AU83" s="83"/>
      <c r="AV83" s="26"/>
      <c r="AW83" s="26"/>
      <c r="AX83" s="26"/>
      <c r="AY83" s="138" t="s">
        <v>46</v>
      </c>
      <c r="AZ83" s="180">
        <v>226</v>
      </c>
      <c r="BA83" s="139">
        <v>16</v>
      </c>
      <c r="BB83" s="130">
        <v>3624</v>
      </c>
      <c r="BC83" s="82">
        <f t="shared" si="3"/>
        <v>5.8814364726961131E-2</v>
      </c>
      <c r="BD83" s="199"/>
    </row>
    <row r="84" spans="1:56" ht="15" customHeight="1" x14ac:dyDescent="0.25">
      <c r="A84" s="198"/>
      <c r="B84" s="99" t="s">
        <v>66</v>
      </c>
      <c r="E84" s="100"/>
      <c r="G84" s="99">
        <v>200</v>
      </c>
      <c r="H84" s="99">
        <v>399</v>
      </c>
      <c r="I84" s="102" t="s">
        <v>541</v>
      </c>
      <c r="J84" s="102" t="s">
        <v>78</v>
      </c>
      <c r="K84" s="102" t="s">
        <v>78</v>
      </c>
      <c r="L84" s="132">
        <v>55.985641987944959</v>
      </c>
      <c r="M84" s="99">
        <v>9</v>
      </c>
      <c r="N84" s="99" t="s">
        <v>69</v>
      </c>
      <c r="AB84" s="101"/>
      <c r="AF84" s="103">
        <v>54516.6</v>
      </c>
      <c r="AY84" s="109"/>
      <c r="AZ84" s="104">
        <v>1506.6617812408799</v>
      </c>
      <c r="BA84" s="104">
        <v>23.344323482495518</v>
      </c>
      <c r="BB84" s="104">
        <v>35172</v>
      </c>
      <c r="BC84" s="82">
        <f t="shared" si="3"/>
        <v>0.57081093713484465</v>
      </c>
      <c r="BD84" s="199"/>
    </row>
    <row r="85" spans="1:56" ht="15" customHeight="1" x14ac:dyDescent="0.25">
      <c r="A85" s="198"/>
      <c r="B85" s="87" t="s">
        <v>66</v>
      </c>
      <c r="C85" s="87"/>
      <c r="D85" s="87"/>
      <c r="E85" s="206"/>
      <c r="F85" s="15"/>
      <c r="G85" s="87">
        <v>200</v>
      </c>
      <c r="H85" s="87">
        <v>299</v>
      </c>
      <c r="I85" s="88" t="s">
        <v>542</v>
      </c>
      <c r="J85" s="88" t="s">
        <v>78</v>
      </c>
      <c r="K85" s="88" t="s">
        <v>543</v>
      </c>
      <c r="L85" s="170">
        <v>42.577676734870629</v>
      </c>
      <c r="M85" s="87">
        <v>9</v>
      </c>
      <c r="N85" s="87" t="s">
        <v>69</v>
      </c>
      <c r="O85" s="87"/>
      <c r="P85" s="87"/>
      <c r="Q85" s="91"/>
      <c r="R85" s="91"/>
      <c r="S85" s="89"/>
      <c r="T85" s="91"/>
      <c r="U85" s="87"/>
      <c r="V85" s="91"/>
      <c r="W85" s="90"/>
      <c r="X85" s="90"/>
      <c r="Y85" s="90"/>
      <c r="Z85" s="90"/>
      <c r="AA85" s="90"/>
      <c r="AB85" s="87"/>
      <c r="AC85" s="90"/>
      <c r="AD85" s="90"/>
      <c r="AE85" s="87"/>
      <c r="AF85" s="90">
        <v>57269.4</v>
      </c>
      <c r="AG85" s="90"/>
      <c r="AH85" s="15"/>
      <c r="AI85" s="87"/>
      <c r="AJ85" s="91"/>
      <c r="AK85" s="90"/>
      <c r="AL85" s="90"/>
      <c r="AM85" s="87"/>
      <c r="AN85" s="90"/>
      <c r="AO85" s="90"/>
      <c r="AP85" s="87"/>
      <c r="AY85" s="109"/>
      <c r="AZ85" s="99">
        <v>1830.1721860798129</v>
      </c>
      <c r="BA85" s="99">
        <v>20.18826440540645</v>
      </c>
      <c r="BB85" s="104">
        <v>36948</v>
      </c>
      <c r="BC85" s="82">
        <f t="shared" si="3"/>
        <v>0.59963387084209707</v>
      </c>
      <c r="BD85" s="199"/>
    </row>
    <row r="86" spans="1:56" ht="15" customHeight="1" x14ac:dyDescent="0.25">
      <c r="A86" s="198"/>
      <c r="B86" s="99" t="s">
        <v>66</v>
      </c>
      <c r="D86" s="99" t="s">
        <v>827</v>
      </c>
      <c r="E86" s="100"/>
      <c r="G86" s="121">
        <v>100</v>
      </c>
      <c r="H86" s="121">
        <v>299</v>
      </c>
      <c r="I86" s="128" t="s">
        <v>273</v>
      </c>
      <c r="J86" s="128" t="s">
        <v>187</v>
      </c>
      <c r="K86" s="128" t="s">
        <v>274</v>
      </c>
      <c r="L86" s="121">
        <v>22.525004377955121</v>
      </c>
      <c r="M86" s="126">
        <v>9</v>
      </c>
      <c r="N86" s="126" t="s">
        <v>69</v>
      </c>
      <c r="AB86" s="99">
        <v>11</v>
      </c>
      <c r="AE86" s="103"/>
      <c r="AF86" s="127">
        <v>61958.15</v>
      </c>
      <c r="AY86" s="128" t="s">
        <v>275</v>
      </c>
      <c r="AZ86" s="129">
        <v>1375.137708639741</v>
      </c>
      <c r="BA86" s="121">
        <v>29.068361480349846</v>
      </c>
      <c r="BB86" s="130">
        <v>39973</v>
      </c>
      <c r="BC86" s="82">
        <f t="shared" si="3"/>
        <v>0.64872698709459642</v>
      </c>
      <c r="BD86" s="199"/>
    </row>
    <row r="87" spans="1:56" ht="15" customHeight="1" x14ac:dyDescent="0.25">
      <c r="A87" s="198"/>
      <c r="B87" s="99" t="s">
        <v>66</v>
      </c>
      <c r="D87" s="99" t="s">
        <v>827</v>
      </c>
      <c r="E87" s="100"/>
      <c r="G87" s="121">
        <v>200</v>
      </c>
      <c r="H87" s="121">
        <v>299</v>
      </c>
      <c r="I87" s="128" t="s">
        <v>276</v>
      </c>
      <c r="J87" s="128" t="s">
        <v>277</v>
      </c>
      <c r="K87" s="128" t="s">
        <v>97</v>
      </c>
      <c r="L87" s="121">
        <v>46.599252794722865</v>
      </c>
      <c r="M87" s="126">
        <v>9</v>
      </c>
      <c r="N87" s="126" t="s">
        <v>69</v>
      </c>
      <c r="AB87" s="99">
        <v>6</v>
      </c>
      <c r="AE87" s="103"/>
      <c r="AF87" s="127">
        <v>53104.55</v>
      </c>
      <c r="AY87" s="128" t="s">
        <v>278</v>
      </c>
      <c r="AZ87" s="129">
        <v>1285.438112815983</v>
      </c>
      <c r="BA87" s="121">
        <v>26.653169575737198</v>
      </c>
      <c r="BB87" s="130">
        <v>34261</v>
      </c>
      <c r="BC87" s="82">
        <f t="shared" si="3"/>
        <v>0.55602620030640593</v>
      </c>
      <c r="BD87" s="199"/>
    </row>
    <row r="88" spans="1:56" ht="15" customHeight="1" x14ac:dyDescent="0.25">
      <c r="A88" s="198"/>
      <c r="B88" s="99" t="s">
        <v>66</v>
      </c>
      <c r="D88" s="99" t="s">
        <v>827</v>
      </c>
      <c r="E88" s="100"/>
      <c r="G88" s="121">
        <v>100</v>
      </c>
      <c r="H88" s="121">
        <v>199</v>
      </c>
      <c r="I88" s="128" t="s">
        <v>279</v>
      </c>
      <c r="J88" s="128" t="s">
        <v>187</v>
      </c>
      <c r="K88" s="128" t="s">
        <v>280</v>
      </c>
      <c r="L88" s="121">
        <v>47.665876123765926</v>
      </c>
      <c r="M88" s="126">
        <v>9</v>
      </c>
      <c r="N88" s="126" t="s">
        <v>69</v>
      </c>
      <c r="AB88" s="101">
        <v>8</v>
      </c>
      <c r="AF88" s="127">
        <v>56206.1</v>
      </c>
      <c r="AY88" s="128" t="s">
        <v>281</v>
      </c>
      <c r="AZ88" s="129">
        <v>1893.1414183809352</v>
      </c>
      <c r="BA88" s="121">
        <v>19.154406346997693</v>
      </c>
      <c r="BB88" s="130">
        <v>36262</v>
      </c>
      <c r="BC88" s="82">
        <f t="shared" si="3"/>
        <v>0.58850068811508405</v>
      </c>
      <c r="BD88" s="199"/>
    </row>
    <row r="89" spans="1:56" ht="15" customHeight="1" x14ac:dyDescent="0.25">
      <c r="A89" s="198"/>
      <c r="B89" s="99" t="s">
        <v>66</v>
      </c>
      <c r="E89" s="100"/>
      <c r="G89" s="99">
        <v>200</v>
      </c>
      <c r="H89" s="99">
        <v>399</v>
      </c>
      <c r="I89" s="102" t="s">
        <v>544</v>
      </c>
      <c r="J89" s="102" t="s">
        <v>78</v>
      </c>
      <c r="K89" s="102" t="s">
        <v>78</v>
      </c>
      <c r="L89" s="132">
        <v>55.312678917720937</v>
      </c>
      <c r="M89" s="99">
        <v>9</v>
      </c>
      <c r="N89" s="99" t="s">
        <v>69</v>
      </c>
      <c r="AF89" s="103">
        <v>100709.7</v>
      </c>
      <c r="AY89" s="109"/>
      <c r="AZ89" s="99">
        <v>1046.895871513394</v>
      </c>
      <c r="BA89" s="99">
        <v>62.063479060313327</v>
      </c>
      <c r="BB89" s="104">
        <v>64974</v>
      </c>
      <c r="BC89" s="82">
        <f t="shared" si="3"/>
        <v>1.0544714497156658</v>
      </c>
      <c r="BD89" s="199"/>
    </row>
    <row r="90" spans="1:56" ht="15" customHeight="1" x14ac:dyDescent="0.25">
      <c r="A90" s="198"/>
      <c r="B90" s="99" t="s">
        <v>66</v>
      </c>
      <c r="E90" s="100"/>
      <c r="G90" s="99">
        <v>3500</v>
      </c>
      <c r="H90" s="99">
        <v>3599</v>
      </c>
      <c r="I90" s="102" t="s">
        <v>545</v>
      </c>
      <c r="J90" s="102" t="s">
        <v>546</v>
      </c>
      <c r="K90" s="102" t="s">
        <v>78</v>
      </c>
      <c r="L90" s="132">
        <v>44</v>
      </c>
      <c r="M90" s="99">
        <v>9</v>
      </c>
      <c r="N90" s="99" t="s">
        <v>69</v>
      </c>
      <c r="AB90" s="101"/>
      <c r="AF90" s="103">
        <v>23628.2</v>
      </c>
      <c r="AY90" s="109"/>
      <c r="AZ90" s="104">
        <v>693</v>
      </c>
      <c r="BA90" s="104">
        <v>22</v>
      </c>
      <c r="BB90" s="104">
        <v>15244</v>
      </c>
      <c r="BC90" s="82">
        <f t="shared" si="3"/>
        <v>0.24739684765391706</v>
      </c>
      <c r="BD90" s="199"/>
    </row>
    <row r="91" spans="1:56" ht="15" customHeight="1" x14ac:dyDescent="0.25">
      <c r="A91" s="198"/>
      <c r="B91" s="99" t="s">
        <v>66</v>
      </c>
      <c r="E91" s="100"/>
      <c r="G91" s="99">
        <v>200</v>
      </c>
      <c r="H91" s="99">
        <v>299</v>
      </c>
      <c r="I91" s="102" t="s">
        <v>546</v>
      </c>
      <c r="J91" s="102" t="s">
        <v>78</v>
      </c>
      <c r="K91" s="102" t="s">
        <v>547</v>
      </c>
      <c r="L91" s="132">
        <v>46.451543312313312</v>
      </c>
      <c r="M91" s="99">
        <v>9</v>
      </c>
      <c r="N91" s="99" t="s">
        <v>69</v>
      </c>
      <c r="AF91" s="103">
        <v>28020.9</v>
      </c>
      <c r="AY91" s="109"/>
      <c r="AZ91" s="99">
        <v>821.72234510515295</v>
      </c>
      <c r="BA91" s="99">
        <v>22.00013192739285</v>
      </c>
      <c r="BB91" s="104">
        <v>18078</v>
      </c>
      <c r="BC91" s="82">
        <f t="shared" si="3"/>
        <v>0.29339020020253953</v>
      </c>
      <c r="BD91" s="199"/>
    </row>
    <row r="92" spans="1:56" ht="15" customHeight="1" x14ac:dyDescent="0.25">
      <c r="A92" s="198"/>
      <c r="B92" s="99" t="s">
        <v>66</v>
      </c>
      <c r="E92" s="100"/>
      <c r="F92" s="54"/>
      <c r="G92" s="99">
        <v>3500</v>
      </c>
      <c r="H92" s="99">
        <v>3599</v>
      </c>
      <c r="I92" s="102" t="s">
        <v>548</v>
      </c>
      <c r="J92" s="102" t="s">
        <v>542</v>
      </c>
      <c r="K92" s="102" t="s">
        <v>542</v>
      </c>
      <c r="L92" s="132">
        <v>30</v>
      </c>
      <c r="M92" s="99">
        <v>9</v>
      </c>
      <c r="N92" s="99" t="s">
        <v>69</v>
      </c>
      <c r="AB92" s="106"/>
      <c r="AF92" s="103">
        <v>46517.05</v>
      </c>
      <c r="AH92" s="54"/>
      <c r="AZ92" s="104">
        <v>1429</v>
      </c>
      <c r="BA92" s="101">
        <v>21</v>
      </c>
      <c r="BB92" s="104">
        <v>30011</v>
      </c>
      <c r="BC92" s="82">
        <f t="shared" si="3"/>
        <v>0.48705240061281191</v>
      </c>
      <c r="BD92" s="199"/>
    </row>
    <row r="93" spans="1:56" ht="15" customHeight="1" x14ac:dyDescent="0.25">
      <c r="A93" s="198"/>
      <c r="B93" s="26" t="s">
        <v>66</v>
      </c>
      <c r="C93" s="26"/>
      <c r="D93" s="26" t="s">
        <v>750</v>
      </c>
      <c r="E93" s="44"/>
      <c r="F93" s="55"/>
      <c r="G93" s="142">
        <v>1100</v>
      </c>
      <c r="H93" s="142">
        <v>1299</v>
      </c>
      <c r="I93" s="140" t="s">
        <v>110</v>
      </c>
      <c r="J93" s="140" t="s">
        <v>108</v>
      </c>
      <c r="K93" s="140" t="s">
        <v>111</v>
      </c>
      <c r="L93" s="141">
        <v>44.000469343345991</v>
      </c>
      <c r="M93" s="142">
        <v>10</v>
      </c>
      <c r="N93" s="142" t="s">
        <v>69</v>
      </c>
      <c r="O93" s="26"/>
      <c r="P93" s="26"/>
      <c r="Q93" s="26"/>
      <c r="R93" s="26"/>
      <c r="S93" s="26"/>
      <c r="T93" s="26"/>
      <c r="U93" s="26"/>
      <c r="V93" s="26"/>
      <c r="W93" s="26"/>
      <c r="X93" s="26"/>
      <c r="Y93" s="26"/>
      <c r="Z93" s="26"/>
      <c r="AA93" s="26"/>
      <c r="AB93" s="185">
        <v>6</v>
      </c>
      <c r="AC93" s="26"/>
      <c r="AD93" s="26"/>
      <c r="AE93" s="26"/>
      <c r="AF93" s="179">
        <v>36327.35</v>
      </c>
      <c r="AG93" s="83" t="s">
        <v>751</v>
      </c>
      <c r="AH93" s="45" t="s">
        <v>739</v>
      </c>
      <c r="AI93" s="26"/>
      <c r="AJ93" s="47"/>
      <c r="AK93" s="83"/>
      <c r="AL93" s="83"/>
      <c r="AM93" s="26"/>
      <c r="AN93" s="83"/>
      <c r="AO93" s="83"/>
      <c r="AP93" s="26"/>
      <c r="AQ93" s="83"/>
      <c r="AR93" s="83"/>
      <c r="AS93" s="26"/>
      <c r="AT93" s="83"/>
      <c r="AU93" s="83"/>
      <c r="AV93" s="26"/>
      <c r="AW93" s="26"/>
      <c r="AX93" s="26"/>
      <c r="AY93" s="138" t="s">
        <v>282</v>
      </c>
      <c r="AZ93" s="182">
        <v>781.24832907829091</v>
      </c>
      <c r="BA93" s="141">
        <v>29.99942416216204</v>
      </c>
      <c r="BB93" s="182">
        <v>23437</v>
      </c>
      <c r="BC93" s="82">
        <f t="shared" si="3"/>
        <v>0.38036210433382672</v>
      </c>
      <c r="BD93" s="199"/>
    </row>
    <row r="94" spans="1:56" ht="15" customHeight="1" x14ac:dyDescent="0.25">
      <c r="A94" s="198"/>
      <c r="B94" s="26" t="s">
        <v>66</v>
      </c>
      <c r="C94" s="26"/>
      <c r="D94" s="26" t="s">
        <v>750</v>
      </c>
      <c r="E94" s="44"/>
      <c r="F94" s="45"/>
      <c r="G94" s="142">
        <v>900</v>
      </c>
      <c r="H94" s="142">
        <v>1199</v>
      </c>
      <c r="I94" s="140" t="s">
        <v>108</v>
      </c>
      <c r="J94" s="140" t="s">
        <v>107</v>
      </c>
      <c r="K94" s="140" t="s">
        <v>109</v>
      </c>
      <c r="L94" s="141">
        <v>32.77584602860798</v>
      </c>
      <c r="M94" s="142">
        <v>10</v>
      </c>
      <c r="N94" s="142" t="s">
        <v>69</v>
      </c>
      <c r="O94" s="26"/>
      <c r="P94" s="26"/>
      <c r="Q94" s="47"/>
      <c r="R94" s="47"/>
      <c r="S94" s="178"/>
      <c r="T94" s="47"/>
      <c r="U94" s="26"/>
      <c r="V94" s="47"/>
      <c r="W94" s="83"/>
      <c r="X94" s="83"/>
      <c r="Y94" s="83"/>
      <c r="Z94" s="83"/>
      <c r="AA94" s="83"/>
      <c r="AB94" s="26">
        <v>15</v>
      </c>
      <c r="AC94" s="83"/>
      <c r="AD94" s="83"/>
      <c r="AE94" s="26"/>
      <c r="AF94" s="179">
        <v>106627.6</v>
      </c>
      <c r="AG94" s="83" t="s">
        <v>751</v>
      </c>
      <c r="AH94" s="45" t="s">
        <v>739</v>
      </c>
      <c r="AI94" s="26"/>
      <c r="AJ94" s="47"/>
      <c r="AK94" s="83"/>
      <c r="AL94" s="83"/>
      <c r="AM94" s="26"/>
      <c r="AN94" s="83"/>
      <c r="AO94" s="83"/>
      <c r="AP94" s="26"/>
      <c r="AQ94" s="26"/>
      <c r="AR94" s="26"/>
      <c r="AS94" s="26"/>
      <c r="AT94" s="26"/>
      <c r="AU94" s="26"/>
      <c r="AV94" s="26"/>
      <c r="AW94" s="26"/>
      <c r="AX94" s="26"/>
      <c r="AY94" s="138" t="s">
        <v>282</v>
      </c>
      <c r="AZ94" s="182">
        <v>2456.8468124414512</v>
      </c>
      <c r="BA94" s="141">
        <v>28.000117732875285</v>
      </c>
      <c r="BB94" s="182">
        <v>68792</v>
      </c>
      <c r="BC94" s="82">
        <f t="shared" si="3"/>
        <v>1.1164342655345227</v>
      </c>
      <c r="BD94" s="199"/>
    </row>
    <row r="95" spans="1:56" ht="15" customHeight="1" x14ac:dyDescent="0.25">
      <c r="A95" s="198"/>
      <c r="B95" s="26" t="s">
        <v>66</v>
      </c>
      <c r="C95" s="26"/>
      <c r="D95" s="26" t="s">
        <v>750</v>
      </c>
      <c r="E95" s="44"/>
      <c r="F95" s="55"/>
      <c r="G95" s="142">
        <v>1200</v>
      </c>
      <c r="H95" s="142">
        <v>1299</v>
      </c>
      <c r="I95" s="140" t="s">
        <v>283</v>
      </c>
      <c r="J95" s="140" t="s">
        <v>112</v>
      </c>
      <c r="K95" s="140" t="s">
        <v>111</v>
      </c>
      <c r="L95" s="141">
        <v>39.337917125045841</v>
      </c>
      <c r="M95" s="142">
        <v>10</v>
      </c>
      <c r="N95" s="142" t="s">
        <v>69</v>
      </c>
      <c r="O95" s="26"/>
      <c r="P95" s="26"/>
      <c r="Q95" s="26"/>
      <c r="R95" s="26"/>
      <c r="S95" s="26"/>
      <c r="T95" s="26"/>
      <c r="U95" s="26"/>
      <c r="V95" s="26"/>
      <c r="W95" s="26"/>
      <c r="X95" s="26"/>
      <c r="Y95" s="26"/>
      <c r="Z95" s="26"/>
      <c r="AA95" s="26"/>
      <c r="AB95" s="185">
        <v>13</v>
      </c>
      <c r="AC95" s="26"/>
      <c r="AD95" s="26"/>
      <c r="AE95" s="26"/>
      <c r="AF95" s="179">
        <v>50722.200000000004</v>
      </c>
      <c r="AG95" s="83" t="s">
        <v>751</v>
      </c>
      <c r="AH95" s="45" t="s">
        <v>739</v>
      </c>
      <c r="AI95" s="26"/>
      <c r="AJ95" s="47"/>
      <c r="AK95" s="83"/>
      <c r="AL95" s="83"/>
      <c r="AM95" s="26"/>
      <c r="AN95" s="83"/>
      <c r="AO95" s="83"/>
      <c r="AP95" s="26"/>
      <c r="AQ95" s="83"/>
      <c r="AR95" s="83"/>
      <c r="AS95" s="26"/>
      <c r="AT95" s="83"/>
      <c r="AU95" s="83"/>
      <c r="AV95" s="26"/>
      <c r="AW95" s="26"/>
      <c r="AX95" s="26"/>
      <c r="AY95" s="138" t="s">
        <v>284</v>
      </c>
      <c r="AZ95" s="182">
        <v>1168.7506900000881</v>
      </c>
      <c r="BA95" s="141">
        <v>27.999127855058237</v>
      </c>
      <c r="BB95" s="182">
        <v>32724</v>
      </c>
      <c r="BC95" s="82">
        <f t="shared" si="3"/>
        <v>0.53108202851133446</v>
      </c>
      <c r="BD95" s="199"/>
    </row>
    <row r="96" spans="1:56" ht="15" customHeight="1" x14ac:dyDescent="0.25">
      <c r="A96" s="198"/>
      <c r="B96" s="26" t="s">
        <v>66</v>
      </c>
      <c r="C96" s="26"/>
      <c r="D96" s="26" t="s">
        <v>452</v>
      </c>
      <c r="E96" s="44"/>
      <c r="F96" s="45"/>
      <c r="G96" s="142">
        <v>2600</v>
      </c>
      <c r="H96" s="142">
        <v>2899</v>
      </c>
      <c r="I96" s="140" t="s">
        <v>285</v>
      </c>
      <c r="J96" s="140" t="s">
        <v>286</v>
      </c>
      <c r="K96" s="140" t="s">
        <v>78</v>
      </c>
      <c r="L96" s="141">
        <v>41.667451023311806</v>
      </c>
      <c r="M96" s="142">
        <v>10</v>
      </c>
      <c r="N96" s="142" t="s">
        <v>69</v>
      </c>
      <c r="O96" s="26"/>
      <c r="P96" s="26"/>
      <c r="Q96" s="26"/>
      <c r="R96" s="26"/>
      <c r="S96" s="26"/>
      <c r="T96" s="26"/>
      <c r="U96" s="26"/>
      <c r="V96" s="26"/>
      <c r="W96" s="26"/>
      <c r="X96" s="26"/>
      <c r="Y96" s="26"/>
      <c r="Z96" s="26"/>
      <c r="AA96" s="26"/>
      <c r="AB96" s="47">
        <v>10</v>
      </c>
      <c r="AC96" s="26"/>
      <c r="AD96" s="26"/>
      <c r="AE96" s="26"/>
      <c r="AF96" s="179">
        <v>56649.4</v>
      </c>
      <c r="AG96" s="83">
        <f>29508.24+35582.27</f>
        <v>65090.509999999995</v>
      </c>
      <c r="AH96" s="45" t="s">
        <v>739</v>
      </c>
      <c r="AI96" s="26"/>
      <c r="AJ96" s="47"/>
      <c r="AK96" s="83"/>
      <c r="AL96" s="83"/>
      <c r="AM96" s="26"/>
      <c r="AN96" s="83"/>
      <c r="AO96" s="83"/>
      <c r="AP96" s="26"/>
      <c r="AQ96" s="83"/>
      <c r="AR96" s="83"/>
      <c r="AS96" s="26"/>
      <c r="AT96" s="83"/>
      <c r="AU96" s="83"/>
      <c r="AV96" s="26"/>
      <c r="AW96" s="26"/>
      <c r="AX96" s="26"/>
      <c r="AY96" s="150" t="s">
        <v>453</v>
      </c>
      <c r="AZ96" s="182">
        <v>1885.4269393279872</v>
      </c>
      <c r="BA96" s="141">
        <v>19.384468969678885</v>
      </c>
      <c r="BB96" s="136">
        <v>36548</v>
      </c>
      <c r="BC96" s="82">
        <f t="shared" si="3"/>
        <v>0.59314221910622944</v>
      </c>
      <c r="BD96" s="199"/>
    </row>
    <row r="97" spans="1:56" ht="15" customHeight="1" x14ac:dyDescent="0.25">
      <c r="A97" s="198"/>
      <c r="B97" s="26" t="s">
        <v>66</v>
      </c>
      <c r="C97" s="26"/>
      <c r="D97" s="26" t="s">
        <v>750</v>
      </c>
      <c r="E97" s="44"/>
      <c r="F97" s="45"/>
      <c r="G97" s="26">
        <v>800</v>
      </c>
      <c r="H97" s="26">
        <v>1699</v>
      </c>
      <c r="I97" s="46" t="s">
        <v>107</v>
      </c>
      <c r="J97" s="46" t="s">
        <v>89</v>
      </c>
      <c r="K97" s="46" t="s">
        <v>106</v>
      </c>
      <c r="L97" s="141">
        <v>48</v>
      </c>
      <c r="M97" s="26">
        <v>10</v>
      </c>
      <c r="N97" s="26" t="s">
        <v>69</v>
      </c>
      <c r="O97" s="26"/>
      <c r="P97" s="26"/>
      <c r="Q97" s="26"/>
      <c r="R97" s="26"/>
      <c r="S97" s="26"/>
      <c r="T97" s="26"/>
      <c r="U97" s="26"/>
      <c r="V97" s="26"/>
      <c r="W97" s="26"/>
      <c r="X97" s="26"/>
      <c r="Y97" s="26"/>
      <c r="Z97" s="26"/>
      <c r="AA97" s="26"/>
      <c r="AB97" s="47"/>
      <c r="AC97" s="26"/>
      <c r="AD97" s="26"/>
      <c r="AE97" s="26"/>
      <c r="AF97" s="83">
        <v>271580.15000000002</v>
      </c>
      <c r="AG97" s="83">
        <f>296396.19+250011.38</f>
        <v>546407.57000000007</v>
      </c>
      <c r="AH97" s="45" t="s">
        <v>739</v>
      </c>
      <c r="AI97" s="26"/>
      <c r="AJ97" s="47"/>
      <c r="AK97" s="83"/>
      <c r="AL97" s="83"/>
      <c r="AM97" s="26"/>
      <c r="AN97" s="83"/>
      <c r="AO97" s="83"/>
      <c r="AP97" s="26"/>
      <c r="AQ97" s="83"/>
      <c r="AR97" s="83"/>
      <c r="AS97" s="26"/>
      <c r="AT97" s="83"/>
      <c r="AU97" s="83"/>
      <c r="AV97" s="26"/>
      <c r="AW97" s="26"/>
      <c r="AX97" s="26"/>
      <c r="AY97" s="150"/>
      <c r="AZ97" s="84">
        <v>5300</v>
      </c>
      <c r="BA97" s="47">
        <v>34</v>
      </c>
      <c r="BB97" s="84">
        <v>175213</v>
      </c>
      <c r="BC97" s="82">
        <f t="shared" si="3"/>
        <v>2.8435544389914571</v>
      </c>
      <c r="BD97" s="199"/>
    </row>
    <row r="98" spans="1:56" ht="15" customHeight="1" x14ac:dyDescent="0.25">
      <c r="A98" s="198"/>
      <c r="B98" s="26" t="s">
        <v>66</v>
      </c>
      <c r="C98" s="26"/>
      <c r="D98" s="26" t="s">
        <v>750</v>
      </c>
      <c r="E98" s="44"/>
      <c r="F98" s="45"/>
      <c r="G98" s="142">
        <v>1200</v>
      </c>
      <c r="H98" s="142">
        <v>1299</v>
      </c>
      <c r="I98" s="140" t="s">
        <v>106</v>
      </c>
      <c r="J98" s="140" t="s">
        <v>107</v>
      </c>
      <c r="K98" s="140" t="s">
        <v>78</v>
      </c>
      <c r="L98" s="141">
        <v>23.724409448818896</v>
      </c>
      <c r="M98" s="142">
        <v>10</v>
      </c>
      <c r="N98" s="142" t="s">
        <v>69</v>
      </c>
      <c r="O98" s="26"/>
      <c r="P98" s="26"/>
      <c r="Q98" s="26"/>
      <c r="R98" s="26"/>
      <c r="S98" s="26"/>
      <c r="T98" s="26"/>
      <c r="U98" s="26"/>
      <c r="V98" s="26"/>
      <c r="W98" s="26"/>
      <c r="X98" s="26"/>
      <c r="Y98" s="26"/>
      <c r="Z98" s="26"/>
      <c r="AA98" s="26"/>
      <c r="AB98" s="47">
        <v>0</v>
      </c>
      <c r="AC98" s="26"/>
      <c r="AD98" s="26"/>
      <c r="AE98" s="26"/>
      <c r="AF98" s="179">
        <v>16535.400000000001</v>
      </c>
      <c r="AG98" s="83" t="s">
        <v>751</v>
      </c>
      <c r="AH98" s="45" t="s">
        <v>739</v>
      </c>
      <c r="AI98" s="26"/>
      <c r="AJ98" s="186"/>
      <c r="AK98" s="83"/>
      <c r="AL98" s="83"/>
      <c r="AM98" s="26"/>
      <c r="AN98" s="83"/>
      <c r="AO98" s="83"/>
      <c r="AP98" s="26"/>
      <c r="AQ98" s="83"/>
      <c r="AR98" s="83"/>
      <c r="AS98" s="26"/>
      <c r="AT98" s="83"/>
      <c r="AU98" s="83"/>
      <c r="AV98" s="26"/>
      <c r="AW98" s="26"/>
      <c r="AX98" s="26"/>
      <c r="AY98" s="138" t="s">
        <v>287</v>
      </c>
      <c r="AZ98" s="182">
        <v>801.46004564252598</v>
      </c>
      <c r="BA98" s="141">
        <v>13.310707199942231</v>
      </c>
      <c r="BB98" s="182">
        <v>10668</v>
      </c>
      <c r="BC98" s="82">
        <f t="shared" si="3"/>
        <v>0.17313235179559086</v>
      </c>
      <c r="BD98" s="199"/>
    </row>
    <row r="99" spans="1:56" ht="15" customHeight="1" x14ac:dyDescent="0.25">
      <c r="A99" s="198"/>
      <c r="B99" s="26" t="s">
        <v>66</v>
      </c>
      <c r="C99" s="26"/>
      <c r="D99" s="26" t="s">
        <v>750</v>
      </c>
      <c r="E99" s="44"/>
      <c r="F99" s="55"/>
      <c r="G99" s="137">
        <v>1000</v>
      </c>
      <c r="H99" s="137">
        <v>1099</v>
      </c>
      <c r="I99" s="140" t="s">
        <v>189</v>
      </c>
      <c r="J99" s="140" t="s">
        <v>78</v>
      </c>
      <c r="K99" s="140" t="s">
        <v>78</v>
      </c>
      <c r="L99" s="141">
        <v>21</v>
      </c>
      <c r="M99" s="142">
        <v>10</v>
      </c>
      <c r="N99" s="142" t="s">
        <v>69</v>
      </c>
      <c r="O99" s="26"/>
      <c r="P99" s="26"/>
      <c r="Q99" s="26"/>
      <c r="R99" s="26"/>
      <c r="S99" s="26"/>
      <c r="T99" s="26"/>
      <c r="U99" s="26"/>
      <c r="V99" s="26"/>
      <c r="W99" s="26"/>
      <c r="X99" s="26"/>
      <c r="Y99" s="26"/>
      <c r="Z99" s="26"/>
      <c r="AA99" s="26"/>
      <c r="AB99" s="185">
        <v>6</v>
      </c>
      <c r="AC99" s="26"/>
      <c r="AD99" s="26"/>
      <c r="AE99" s="26"/>
      <c r="AF99" s="179">
        <v>27932.55</v>
      </c>
      <c r="AG99" s="83" t="s">
        <v>751</v>
      </c>
      <c r="AH99" s="55" t="s">
        <v>739</v>
      </c>
      <c r="AI99" s="26"/>
      <c r="AJ99" s="47"/>
      <c r="AK99" s="83"/>
      <c r="AL99" s="83"/>
      <c r="AM99" s="26"/>
      <c r="AN99" s="83"/>
      <c r="AO99" s="83"/>
      <c r="AP99" s="26"/>
      <c r="AQ99" s="83"/>
      <c r="AR99" s="83"/>
      <c r="AS99" s="26"/>
      <c r="AT99" s="83"/>
      <c r="AU99" s="83"/>
      <c r="AV99" s="26"/>
      <c r="AW99" s="26"/>
      <c r="AX99" s="26"/>
      <c r="AY99" s="150" t="s">
        <v>453</v>
      </c>
      <c r="AZ99" s="182">
        <v>750.83999999999992</v>
      </c>
      <c r="BA99" s="182">
        <v>24.00111874700336</v>
      </c>
      <c r="BB99" s="182">
        <v>18021</v>
      </c>
      <c r="BC99" s="82">
        <f t="shared" si="3"/>
        <v>0.29246513983017841</v>
      </c>
      <c r="BD99" s="199"/>
    </row>
    <row r="100" spans="1:56" ht="15" customHeight="1" x14ac:dyDescent="0.25">
      <c r="A100" s="198"/>
      <c r="B100" s="26" t="s">
        <v>66</v>
      </c>
      <c r="C100" s="26"/>
      <c r="D100" s="26" t="s">
        <v>749</v>
      </c>
      <c r="E100" s="26"/>
      <c r="F100" s="45"/>
      <c r="G100" s="45">
        <v>1800</v>
      </c>
      <c r="H100" s="45">
        <v>2199</v>
      </c>
      <c r="I100" s="46" t="s">
        <v>393</v>
      </c>
      <c r="J100" s="46" t="s">
        <v>173</v>
      </c>
      <c r="K100" s="46" t="s">
        <v>103</v>
      </c>
      <c r="L100" s="139">
        <v>65.182899455610311</v>
      </c>
      <c r="M100" s="26">
        <v>10</v>
      </c>
      <c r="N100" s="99" t="s">
        <v>71</v>
      </c>
      <c r="AF100" s="103">
        <v>274355.58149999997</v>
      </c>
      <c r="AH100" s="72" t="s">
        <v>821</v>
      </c>
      <c r="AZ100" s="99">
        <v>5038.67</v>
      </c>
      <c r="BA100" s="99">
        <v>33</v>
      </c>
      <c r="BB100" s="104">
        <v>166276.10999999999</v>
      </c>
      <c r="BC100" s="82">
        <f t="shared" si="3"/>
        <v>2.6985164952870608</v>
      </c>
      <c r="BD100" s="199"/>
    </row>
    <row r="101" spans="1:56" ht="15" customHeight="1" x14ac:dyDescent="0.25">
      <c r="A101" s="198"/>
      <c r="B101" s="26" t="s">
        <v>66</v>
      </c>
      <c r="C101" s="26"/>
      <c r="D101" s="26" t="s">
        <v>828</v>
      </c>
      <c r="E101" s="44"/>
      <c r="F101" s="45"/>
      <c r="G101" s="26">
        <v>1000</v>
      </c>
      <c r="H101" s="26">
        <v>1099</v>
      </c>
      <c r="I101" s="46" t="s">
        <v>550</v>
      </c>
      <c r="J101" s="46" t="s">
        <v>78</v>
      </c>
      <c r="K101" s="46" t="s">
        <v>80</v>
      </c>
      <c r="L101" s="141">
        <v>47</v>
      </c>
      <c r="M101" s="26">
        <v>10</v>
      </c>
      <c r="N101" s="99" t="s">
        <v>69</v>
      </c>
      <c r="AB101" s="101"/>
      <c r="AF101" s="103">
        <v>35391.15</v>
      </c>
      <c r="AH101" s="72" t="s">
        <v>821</v>
      </c>
      <c r="AY101" s="109"/>
      <c r="AZ101" s="104">
        <v>951</v>
      </c>
      <c r="BA101" s="104">
        <v>24</v>
      </c>
      <c r="BB101" s="104">
        <v>22833</v>
      </c>
      <c r="BC101" s="82">
        <f t="shared" ref="BC101:BC132" si="4">BB101/(5280*11.67)</f>
        <v>0.37055971021266654</v>
      </c>
      <c r="BD101" s="199"/>
    </row>
    <row r="102" spans="1:56" ht="15" customHeight="1" x14ac:dyDescent="0.25">
      <c r="A102" s="198"/>
      <c r="B102" s="99" t="s">
        <v>66</v>
      </c>
      <c r="E102" s="100"/>
      <c r="G102" s="99">
        <v>1000</v>
      </c>
      <c r="H102" s="99">
        <v>1099</v>
      </c>
      <c r="I102" s="102" t="s">
        <v>549</v>
      </c>
      <c r="J102" s="102" t="s">
        <v>78</v>
      </c>
      <c r="K102" s="102" t="s">
        <v>80</v>
      </c>
      <c r="L102" s="132">
        <v>43</v>
      </c>
      <c r="M102" s="99">
        <v>10</v>
      </c>
      <c r="N102" s="99" t="s">
        <v>69</v>
      </c>
      <c r="AB102" s="101"/>
      <c r="AF102" s="103">
        <v>92589</v>
      </c>
      <c r="AY102" s="109"/>
      <c r="AZ102" s="104">
        <v>1102</v>
      </c>
      <c r="BA102" s="104">
        <v>24</v>
      </c>
      <c r="BB102" s="104">
        <v>26454</v>
      </c>
      <c r="BC102" s="82">
        <f t="shared" si="4"/>
        <v>0.42932538755160865</v>
      </c>
      <c r="BD102" s="199"/>
    </row>
    <row r="103" spans="1:56" ht="15" customHeight="1" x14ac:dyDescent="0.25">
      <c r="A103" s="198"/>
      <c r="B103" s="99" t="s">
        <v>66</v>
      </c>
      <c r="E103" s="100"/>
      <c r="F103" s="54"/>
      <c r="G103" s="99">
        <v>3100</v>
      </c>
      <c r="H103" s="99">
        <v>3199</v>
      </c>
      <c r="I103" s="102" t="s">
        <v>551</v>
      </c>
      <c r="J103" s="102" t="s">
        <v>78</v>
      </c>
      <c r="K103" s="102" t="s">
        <v>552</v>
      </c>
      <c r="L103" s="132">
        <v>0</v>
      </c>
      <c r="M103" s="99">
        <v>10</v>
      </c>
      <c r="N103" s="99" t="s">
        <v>69</v>
      </c>
      <c r="AB103" s="106"/>
      <c r="AF103" s="103">
        <v>35031.5</v>
      </c>
      <c r="AH103" s="54"/>
      <c r="AZ103" s="104">
        <v>417</v>
      </c>
      <c r="BA103" s="101">
        <v>24</v>
      </c>
      <c r="BB103" s="104">
        <v>10009</v>
      </c>
      <c r="BC103" s="82">
        <f t="shared" si="4"/>
        <v>0.16243735556074887</v>
      </c>
      <c r="BD103" s="199"/>
    </row>
    <row r="104" spans="1:56" ht="15" customHeight="1" x14ac:dyDescent="0.25">
      <c r="A104" s="198"/>
      <c r="B104" s="60"/>
      <c r="C104" s="60"/>
      <c r="D104" s="60"/>
      <c r="E104" s="61">
        <v>42917</v>
      </c>
      <c r="F104" s="62"/>
      <c r="G104" s="99"/>
      <c r="H104" s="99"/>
      <c r="I104" s="68" t="s">
        <v>113</v>
      </c>
      <c r="J104" s="68" t="s">
        <v>103</v>
      </c>
      <c r="K104" s="68" t="s">
        <v>114</v>
      </c>
      <c r="L104" s="63"/>
      <c r="M104" s="60">
        <v>10</v>
      </c>
      <c r="N104" s="60" t="s">
        <v>73</v>
      </c>
      <c r="AB104" s="106">
        <v>25</v>
      </c>
      <c r="AF104" s="103">
        <v>511151</v>
      </c>
      <c r="AH104" s="54"/>
      <c r="AI104" s="99" t="s">
        <v>177</v>
      </c>
      <c r="AY104" s="111" t="s">
        <v>224</v>
      </c>
      <c r="AZ104" s="110">
        <v>3647</v>
      </c>
      <c r="BA104" s="101">
        <v>62</v>
      </c>
      <c r="BB104" s="81">
        <v>226114</v>
      </c>
      <c r="BC104" s="82">
        <f t="shared" si="4"/>
        <v>3.6696333515099582</v>
      </c>
      <c r="BD104" s="199"/>
    </row>
    <row r="105" spans="1:56" ht="15" customHeight="1" x14ac:dyDescent="0.25">
      <c r="A105" s="198"/>
      <c r="B105" s="99" t="s">
        <v>66</v>
      </c>
      <c r="E105" s="100"/>
      <c r="F105" s="54"/>
      <c r="G105" s="99">
        <v>3461</v>
      </c>
      <c r="H105" s="99">
        <v>3781</v>
      </c>
      <c r="I105" s="102" t="s">
        <v>553</v>
      </c>
      <c r="J105" s="102" t="s">
        <v>554</v>
      </c>
      <c r="K105" s="102" t="s">
        <v>555</v>
      </c>
      <c r="L105" s="165">
        <v>57.923783815676906</v>
      </c>
      <c r="M105" s="99">
        <v>10</v>
      </c>
      <c r="N105" s="99" t="s">
        <v>69</v>
      </c>
      <c r="AB105" s="106"/>
      <c r="AF105" s="103">
        <v>105080.7</v>
      </c>
      <c r="AH105" s="54"/>
      <c r="AZ105" s="104">
        <v>3268.3937275599551</v>
      </c>
      <c r="BA105" s="101">
        <v>20.74229901628533</v>
      </c>
      <c r="BB105" s="104">
        <v>67794</v>
      </c>
      <c r="BC105" s="82">
        <f t="shared" si="4"/>
        <v>1.1002375944535328</v>
      </c>
      <c r="BD105" s="199"/>
    </row>
    <row r="106" spans="1:56" ht="15" customHeight="1" x14ac:dyDescent="0.25">
      <c r="A106" s="198"/>
      <c r="B106" s="99" t="s">
        <v>66</v>
      </c>
      <c r="E106" s="100"/>
      <c r="F106" s="54"/>
      <c r="G106" s="99">
        <v>3150</v>
      </c>
      <c r="H106" s="99">
        <v>3199</v>
      </c>
      <c r="I106" s="102" t="s">
        <v>553</v>
      </c>
      <c r="J106" s="102" t="s">
        <v>556</v>
      </c>
      <c r="K106" s="102" t="s">
        <v>80</v>
      </c>
      <c r="L106" s="132">
        <v>21</v>
      </c>
      <c r="M106" s="99">
        <v>10</v>
      </c>
      <c r="N106" s="99" t="s">
        <v>69</v>
      </c>
      <c r="AB106" s="106"/>
      <c r="AF106" s="103">
        <v>8337.4500000000007</v>
      </c>
      <c r="AH106" s="54"/>
      <c r="AZ106" s="104">
        <v>224.14068752824301</v>
      </c>
      <c r="BA106" s="101">
        <v>24</v>
      </c>
      <c r="BB106" s="104">
        <v>5379</v>
      </c>
      <c r="BC106" s="82">
        <f t="shared" si="4"/>
        <v>8.7296486718080546E-2</v>
      </c>
      <c r="BD106" s="199"/>
    </row>
    <row r="107" spans="1:56" ht="15" customHeight="1" x14ac:dyDescent="0.25">
      <c r="A107" s="198"/>
      <c r="B107" s="99" t="s">
        <v>66</v>
      </c>
      <c r="E107" s="100"/>
      <c r="G107" s="99">
        <v>1000</v>
      </c>
      <c r="H107" s="99">
        <v>1099</v>
      </c>
      <c r="I107" s="102" t="s">
        <v>557</v>
      </c>
      <c r="J107" s="102" t="s">
        <v>78</v>
      </c>
      <c r="K107" s="102" t="s">
        <v>80</v>
      </c>
      <c r="L107" s="132">
        <v>37</v>
      </c>
      <c r="M107" s="99">
        <v>10</v>
      </c>
      <c r="N107" s="99" t="s">
        <v>69</v>
      </c>
      <c r="Q107" s="101"/>
      <c r="R107" s="101"/>
      <c r="S107" s="105"/>
      <c r="T107" s="101"/>
      <c r="V107" s="101"/>
      <c r="W107" s="103"/>
      <c r="X107" s="103"/>
      <c r="Y107" s="103"/>
      <c r="Z107" s="103"/>
      <c r="AA107" s="103"/>
      <c r="AC107" s="103"/>
      <c r="AD107" s="103"/>
      <c r="AF107" s="103">
        <v>66146.5</v>
      </c>
      <c r="AY107" s="109"/>
      <c r="AZ107" s="99">
        <v>756</v>
      </c>
      <c r="BA107" s="99">
        <v>25</v>
      </c>
      <c r="BB107" s="104">
        <v>18899</v>
      </c>
      <c r="BC107" s="82">
        <f t="shared" si="4"/>
        <v>0.30671431539040794</v>
      </c>
      <c r="BD107" s="199"/>
    </row>
    <row r="108" spans="1:56" ht="15" customHeight="1" x14ac:dyDescent="0.25">
      <c r="A108" s="198"/>
      <c r="B108" s="99" t="s">
        <v>66</v>
      </c>
      <c r="E108" s="100"/>
      <c r="F108" s="54"/>
      <c r="G108" s="99">
        <v>1400</v>
      </c>
      <c r="H108" s="99">
        <v>1499</v>
      </c>
      <c r="I108" s="102" t="s">
        <v>558</v>
      </c>
      <c r="J108" s="102" t="s">
        <v>559</v>
      </c>
      <c r="K108" s="102" t="s">
        <v>552</v>
      </c>
      <c r="L108" s="132">
        <v>39</v>
      </c>
      <c r="M108" s="99">
        <v>10</v>
      </c>
      <c r="N108" s="99" t="s">
        <v>69</v>
      </c>
      <c r="AB108" s="106"/>
      <c r="AF108" s="103">
        <v>58907.75</v>
      </c>
      <c r="AH108" s="54"/>
      <c r="AZ108" s="104">
        <v>1727</v>
      </c>
      <c r="BA108" s="101">
        <v>22</v>
      </c>
      <c r="BB108" s="104">
        <v>38005</v>
      </c>
      <c r="BC108" s="82">
        <f t="shared" si="4"/>
        <v>0.61678806055412738</v>
      </c>
      <c r="BD108" s="199"/>
    </row>
    <row r="109" spans="1:56" ht="15" customHeight="1" x14ac:dyDescent="0.25">
      <c r="A109" s="198"/>
      <c r="B109" s="99" t="s">
        <v>66</v>
      </c>
      <c r="E109" s="100"/>
      <c r="F109" s="54"/>
      <c r="G109" s="99">
        <v>3100</v>
      </c>
      <c r="H109" s="99">
        <v>3199</v>
      </c>
      <c r="I109" s="102" t="s">
        <v>556</v>
      </c>
      <c r="J109" s="102" t="s">
        <v>553</v>
      </c>
      <c r="K109" s="102" t="s">
        <v>552</v>
      </c>
      <c r="L109" s="132">
        <v>50</v>
      </c>
      <c r="M109" s="99">
        <v>10</v>
      </c>
      <c r="N109" s="99" t="s">
        <v>69</v>
      </c>
      <c r="AB109" s="106"/>
      <c r="AF109" s="103">
        <v>24330.350000000002</v>
      </c>
      <c r="AH109" s="54"/>
      <c r="AZ109" s="104">
        <v>654</v>
      </c>
      <c r="BA109" s="101">
        <v>24</v>
      </c>
      <c r="BB109" s="104">
        <v>15697</v>
      </c>
      <c r="BC109" s="82">
        <f t="shared" si="4"/>
        <v>0.25474864324478719</v>
      </c>
      <c r="BD109" s="199"/>
    </row>
    <row r="110" spans="1:56" ht="15" customHeight="1" x14ac:dyDescent="0.25">
      <c r="A110" s="198"/>
      <c r="B110" s="26" t="s">
        <v>66</v>
      </c>
      <c r="D110" s="60"/>
      <c r="E110" s="100"/>
      <c r="G110" s="99">
        <v>8000</v>
      </c>
      <c r="H110" s="99">
        <v>8199</v>
      </c>
      <c r="I110" s="187" t="s">
        <v>560</v>
      </c>
      <c r="J110" s="187" t="s">
        <v>561</v>
      </c>
      <c r="K110" s="187" t="s">
        <v>78</v>
      </c>
      <c r="L110" s="141">
        <v>55.951886276653909</v>
      </c>
      <c r="M110" s="26">
        <v>11</v>
      </c>
      <c r="N110" s="99" t="s">
        <v>69</v>
      </c>
      <c r="AB110" s="101"/>
      <c r="AF110" s="103">
        <v>31184.45</v>
      </c>
      <c r="AH110" s="72" t="s">
        <v>829</v>
      </c>
      <c r="AY110" s="109"/>
      <c r="AZ110" s="104">
        <v>1000.77457862836</v>
      </c>
      <c r="BA110" s="104">
        <v>20.103428314071152</v>
      </c>
      <c r="BB110" s="201">
        <v>20119</v>
      </c>
      <c r="BC110" s="82">
        <f t="shared" si="4"/>
        <v>0.32651385318480436</v>
      </c>
      <c r="BD110" s="199"/>
    </row>
    <row r="111" spans="1:56" ht="15" customHeight="1" x14ac:dyDescent="0.25">
      <c r="A111" s="198"/>
      <c r="B111" s="26" t="s">
        <v>66</v>
      </c>
      <c r="D111" s="60"/>
      <c r="E111" s="100"/>
      <c r="G111" s="99">
        <v>8000</v>
      </c>
      <c r="H111" s="99">
        <v>8199</v>
      </c>
      <c r="I111" s="187" t="s">
        <v>562</v>
      </c>
      <c r="J111" s="187" t="s">
        <v>561</v>
      </c>
      <c r="K111" s="187" t="s">
        <v>78</v>
      </c>
      <c r="L111" s="141">
        <v>50</v>
      </c>
      <c r="M111" s="26">
        <v>11</v>
      </c>
      <c r="N111" s="99" t="s">
        <v>69</v>
      </c>
      <c r="AB111" s="101"/>
      <c r="AF111" s="103">
        <v>53769.5</v>
      </c>
      <c r="AH111" s="72" t="s">
        <v>829</v>
      </c>
      <c r="AY111" s="109"/>
      <c r="AZ111" s="104">
        <v>1239</v>
      </c>
      <c r="BA111" s="104">
        <v>28</v>
      </c>
      <c r="BB111" s="201">
        <v>34690</v>
      </c>
      <c r="BC111" s="82">
        <f t="shared" si="4"/>
        <v>0.56298849679312402</v>
      </c>
      <c r="BD111" s="199"/>
    </row>
    <row r="112" spans="1:56" ht="15" customHeight="1" x14ac:dyDescent="0.25">
      <c r="A112" s="198"/>
      <c r="B112" s="26" t="s">
        <v>66</v>
      </c>
      <c r="D112" s="60"/>
      <c r="E112" s="100"/>
      <c r="G112" s="99">
        <v>3100</v>
      </c>
      <c r="H112" s="99">
        <v>3199</v>
      </c>
      <c r="I112" s="46" t="s">
        <v>563</v>
      </c>
      <c r="J112" s="46" t="s">
        <v>560</v>
      </c>
      <c r="K112" s="46" t="s">
        <v>78</v>
      </c>
      <c r="L112" s="141">
        <v>55.40071498212545</v>
      </c>
      <c r="M112" s="26">
        <v>11</v>
      </c>
      <c r="N112" s="99" t="s">
        <v>69</v>
      </c>
      <c r="AF112" s="103">
        <v>28616.100000000002</v>
      </c>
      <c r="AH112" s="72" t="s">
        <v>829</v>
      </c>
      <c r="AM112" s="108"/>
      <c r="AY112" s="109"/>
      <c r="AZ112" s="99">
        <v>861.54992364810687</v>
      </c>
      <c r="BA112" s="99">
        <v>21.428822048785481</v>
      </c>
      <c r="BB112" s="104">
        <v>18462</v>
      </c>
      <c r="BC112" s="82">
        <f t="shared" si="4"/>
        <v>0.29962218586897249</v>
      </c>
      <c r="BD112" s="199"/>
    </row>
    <row r="113" spans="1:56" ht="15" customHeight="1" x14ac:dyDescent="0.25">
      <c r="A113" s="198"/>
      <c r="B113" s="26" t="s">
        <v>66</v>
      </c>
      <c r="D113" s="60"/>
      <c r="F113" s="54"/>
      <c r="G113" s="99">
        <v>2530</v>
      </c>
      <c r="H113" s="99">
        <v>2599</v>
      </c>
      <c r="I113" s="46" t="s">
        <v>564</v>
      </c>
      <c r="J113" s="46" t="s">
        <v>565</v>
      </c>
      <c r="K113" s="46" t="s">
        <v>565</v>
      </c>
      <c r="L113" s="141">
        <v>58.88720173535792</v>
      </c>
      <c r="M113" s="26">
        <v>11</v>
      </c>
      <c r="N113" s="99" t="s">
        <v>69</v>
      </c>
      <c r="AF113" s="103">
        <v>70025.900000000009</v>
      </c>
      <c r="AH113" s="99" t="s">
        <v>829</v>
      </c>
      <c r="AQ113" s="99"/>
      <c r="AR113" s="99"/>
      <c r="AT113" s="99"/>
      <c r="AU113" s="99"/>
      <c r="AZ113" s="99">
        <v>1946.0601803008472</v>
      </c>
      <c r="BA113" s="99">
        <v>23.215109407878536</v>
      </c>
      <c r="BB113" s="104">
        <v>45178</v>
      </c>
      <c r="BC113" s="82">
        <f t="shared" si="4"/>
        <v>0.73319960530757444</v>
      </c>
      <c r="BD113" s="199"/>
    </row>
    <row r="114" spans="1:56" ht="15" customHeight="1" x14ac:dyDescent="0.25">
      <c r="A114" s="198"/>
      <c r="B114" s="26" t="s">
        <v>66</v>
      </c>
      <c r="D114" s="60"/>
      <c r="E114" s="100"/>
      <c r="G114" s="99">
        <v>8000</v>
      </c>
      <c r="H114" s="99">
        <v>8099</v>
      </c>
      <c r="I114" s="46" t="s">
        <v>566</v>
      </c>
      <c r="J114" s="46" t="s">
        <v>567</v>
      </c>
      <c r="K114" s="46" t="s">
        <v>78</v>
      </c>
      <c r="L114" s="141">
        <v>65</v>
      </c>
      <c r="M114" s="26">
        <v>11</v>
      </c>
      <c r="N114" s="99" t="s">
        <v>69</v>
      </c>
      <c r="AB114" s="101"/>
      <c r="AF114" s="103">
        <v>7052.5</v>
      </c>
      <c r="AH114" s="72" t="s">
        <v>829</v>
      </c>
      <c r="AY114" s="109"/>
      <c r="AZ114" s="104">
        <v>253</v>
      </c>
      <c r="BA114" s="101">
        <v>18</v>
      </c>
      <c r="BB114" s="104">
        <v>4550</v>
      </c>
      <c r="BC114" s="82">
        <f t="shared" si="4"/>
        <v>7.3842538495494797E-2</v>
      </c>
      <c r="BD114" s="199"/>
    </row>
    <row r="115" spans="1:56" ht="15" customHeight="1" x14ac:dyDescent="0.25">
      <c r="A115" s="198"/>
      <c r="B115" s="26" t="s">
        <v>66</v>
      </c>
      <c r="D115" s="60"/>
      <c r="E115" s="100"/>
      <c r="G115" s="99">
        <v>3000</v>
      </c>
      <c r="H115" s="99">
        <v>3199</v>
      </c>
      <c r="I115" s="46" t="s">
        <v>567</v>
      </c>
      <c r="J115" s="46" t="s">
        <v>561</v>
      </c>
      <c r="K115" s="46" t="s">
        <v>78</v>
      </c>
      <c r="L115" s="141">
        <v>68.339232011143125</v>
      </c>
      <c r="M115" s="26">
        <v>11</v>
      </c>
      <c r="N115" s="99" t="s">
        <v>69</v>
      </c>
      <c r="AB115" s="101"/>
      <c r="AF115" s="103">
        <v>48962.950000000004</v>
      </c>
      <c r="AH115" s="72" t="s">
        <v>829</v>
      </c>
      <c r="AY115" s="109"/>
      <c r="AZ115" s="104">
        <v>1435.871723681701</v>
      </c>
      <c r="BA115" s="104">
        <v>21.999876088515091</v>
      </c>
      <c r="BB115" s="104">
        <v>31589</v>
      </c>
      <c r="BC115" s="82">
        <f t="shared" si="4"/>
        <v>0.51266196671080988</v>
      </c>
      <c r="BD115" s="199"/>
    </row>
    <row r="116" spans="1:56" ht="15" customHeight="1" x14ac:dyDescent="0.25">
      <c r="A116" s="198"/>
      <c r="B116" s="26" t="s">
        <v>74</v>
      </c>
      <c r="C116" s="26"/>
      <c r="D116" s="26" t="s">
        <v>752</v>
      </c>
      <c r="E116" s="26"/>
      <c r="F116" s="45"/>
      <c r="G116" s="45">
        <v>6000</v>
      </c>
      <c r="H116" s="45">
        <v>6799</v>
      </c>
      <c r="I116" s="46" t="s">
        <v>579</v>
      </c>
      <c r="J116" s="46" t="s">
        <v>580</v>
      </c>
      <c r="K116" s="46" t="s">
        <v>291</v>
      </c>
      <c r="L116" s="139">
        <v>63.548345952400339</v>
      </c>
      <c r="M116" s="26">
        <v>12</v>
      </c>
      <c r="N116" s="99" t="s">
        <v>121</v>
      </c>
      <c r="AF116" s="103">
        <v>60800.85</v>
      </c>
      <c r="AH116" s="72" t="s">
        <v>821</v>
      </c>
      <c r="AZ116" s="99">
        <v>1914.006824221814</v>
      </c>
      <c r="BA116" s="99">
        <v>19.25228245462597</v>
      </c>
      <c r="BB116" s="104">
        <v>36849</v>
      </c>
      <c r="BC116" s="82">
        <f t="shared" si="4"/>
        <v>0.59802718703746982</v>
      </c>
      <c r="BD116" s="199"/>
    </row>
    <row r="117" spans="1:56" ht="15" customHeight="1" x14ac:dyDescent="0.25">
      <c r="A117" s="198"/>
      <c r="B117" s="99" t="s">
        <v>66</v>
      </c>
      <c r="E117" s="100"/>
      <c r="F117" s="54"/>
      <c r="G117" s="99">
        <v>3600</v>
      </c>
      <c r="H117" s="99">
        <v>3999</v>
      </c>
      <c r="I117" s="102" t="s">
        <v>568</v>
      </c>
      <c r="J117" s="102" t="s">
        <v>569</v>
      </c>
      <c r="K117" s="102" t="s">
        <v>78</v>
      </c>
      <c r="L117" s="132">
        <v>72.941498534230035</v>
      </c>
      <c r="M117" s="99">
        <v>12</v>
      </c>
      <c r="N117" s="99" t="s">
        <v>69</v>
      </c>
      <c r="AB117" s="106"/>
      <c r="AF117" s="103">
        <v>71907.600000000006</v>
      </c>
      <c r="AH117" s="54"/>
      <c r="AZ117" s="104">
        <v>1973.6701643926101</v>
      </c>
      <c r="BA117" s="101">
        <v>23.666666666666668</v>
      </c>
      <c r="BB117" s="104">
        <v>46392</v>
      </c>
      <c r="BC117" s="82">
        <f t="shared" si="4"/>
        <v>0.75290176832593292</v>
      </c>
      <c r="BD117" s="199"/>
    </row>
    <row r="118" spans="1:56" ht="15" customHeight="1" x14ac:dyDescent="0.25">
      <c r="A118" s="198"/>
      <c r="B118" s="99" t="s">
        <v>66</v>
      </c>
      <c r="E118" s="100"/>
      <c r="F118" s="54"/>
      <c r="G118" s="99">
        <v>3600</v>
      </c>
      <c r="H118" s="99">
        <v>3699</v>
      </c>
      <c r="I118" s="102" t="s">
        <v>570</v>
      </c>
      <c r="J118" s="102" t="s">
        <v>571</v>
      </c>
      <c r="K118" s="102" t="s">
        <v>78</v>
      </c>
      <c r="L118" s="132">
        <v>61</v>
      </c>
      <c r="M118" s="99">
        <v>12</v>
      </c>
      <c r="N118" s="99" t="s">
        <v>69</v>
      </c>
      <c r="AB118" s="106"/>
      <c r="AF118" s="103">
        <v>7209.05</v>
      </c>
      <c r="AH118" s="54"/>
      <c r="AZ118" s="104">
        <v>258</v>
      </c>
      <c r="BA118" s="101">
        <v>18</v>
      </c>
      <c r="BB118" s="104">
        <v>4651</v>
      </c>
      <c r="BC118" s="82">
        <f t="shared" si="4"/>
        <v>7.5481680558801389E-2</v>
      </c>
      <c r="BD118" s="199"/>
    </row>
    <row r="119" spans="1:56" ht="15" customHeight="1" x14ac:dyDescent="0.25">
      <c r="A119" s="198"/>
      <c r="B119" s="99" t="s">
        <v>66</v>
      </c>
      <c r="E119" s="100"/>
      <c r="G119" s="99">
        <v>6900</v>
      </c>
      <c r="H119" s="99">
        <v>7199</v>
      </c>
      <c r="I119" s="207" t="s">
        <v>571</v>
      </c>
      <c r="J119" s="207" t="s">
        <v>572</v>
      </c>
      <c r="K119" s="207" t="s">
        <v>573</v>
      </c>
      <c r="L119" s="132">
        <v>72.857828023295653</v>
      </c>
      <c r="M119" s="99">
        <v>12</v>
      </c>
      <c r="N119" s="99" t="s">
        <v>69</v>
      </c>
      <c r="AB119" s="101"/>
      <c r="AF119" s="103">
        <v>54293.4</v>
      </c>
      <c r="AY119" s="109"/>
      <c r="AZ119" s="104">
        <v>1487.641649280469</v>
      </c>
      <c r="BA119" s="104">
        <v>23.333333333333332</v>
      </c>
      <c r="BB119" s="201">
        <v>35028</v>
      </c>
      <c r="BC119" s="82">
        <f t="shared" si="4"/>
        <v>0.56847394250993222</v>
      </c>
      <c r="BD119" s="199"/>
    </row>
    <row r="120" spans="1:56" ht="15" customHeight="1" x14ac:dyDescent="0.25">
      <c r="A120" s="198"/>
      <c r="B120" s="99" t="s">
        <v>66</v>
      </c>
      <c r="F120" s="99"/>
      <c r="G120" s="99">
        <v>3600</v>
      </c>
      <c r="H120" s="99">
        <v>3699</v>
      </c>
      <c r="I120" s="102" t="s">
        <v>574</v>
      </c>
      <c r="J120" s="102" t="s">
        <v>571</v>
      </c>
      <c r="K120" s="102" t="s">
        <v>78</v>
      </c>
      <c r="L120" s="132">
        <v>56</v>
      </c>
      <c r="M120" s="99">
        <v>12</v>
      </c>
      <c r="N120" s="99" t="s">
        <v>69</v>
      </c>
      <c r="AF120" s="103">
        <v>6313.1500000000005</v>
      </c>
      <c r="AQ120" s="99"/>
      <c r="AR120" s="99"/>
      <c r="AT120" s="99"/>
      <c r="AU120" s="99"/>
      <c r="AZ120" s="99">
        <v>226</v>
      </c>
      <c r="BA120" s="99">
        <v>18</v>
      </c>
      <c r="BB120" s="104">
        <v>4073</v>
      </c>
      <c r="BC120" s="82">
        <f t="shared" si="4"/>
        <v>6.6101243800472595E-2</v>
      </c>
      <c r="BD120" s="199"/>
    </row>
    <row r="121" spans="1:56" ht="15" customHeight="1" x14ac:dyDescent="0.25">
      <c r="A121" s="198"/>
      <c r="B121" s="99" t="s">
        <v>66</v>
      </c>
      <c r="E121" s="100"/>
      <c r="G121" s="99">
        <v>6900</v>
      </c>
      <c r="H121" s="99">
        <v>6999</v>
      </c>
      <c r="I121" s="207" t="s">
        <v>575</v>
      </c>
      <c r="J121" s="207" t="s">
        <v>573</v>
      </c>
      <c r="K121" s="207" t="s">
        <v>78</v>
      </c>
      <c r="L121" s="132">
        <v>48</v>
      </c>
      <c r="M121" s="99">
        <v>12</v>
      </c>
      <c r="N121" s="99" t="s">
        <v>69</v>
      </c>
      <c r="AB121" s="101"/>
      <c r="AF121" s="103">
        <v>4642.25</v>
      </c>
      <c r="AY121" s="109"/>
      <c r="AZ121" s="104">
        <v>150</v>
      </c>
      <c r="BA121" s="101">
        <v>20</v>
      </c>
      <c r="BB121" s="201">
        <v>2995</v>
      </c>
      <c r="BC121" s="82">
        <f t="shared" si="4"/>
        <v>4.8606242372309212E-2</v>
      </c>
      <c r="BD121" s="199"/>
    </row>
    <row r="122" spans="1:56" ht="15" customHeight="1" x14ac:dyDescent="0.25">
      <c r="A122" s="208"/>
      <c r="B122" s="99" t="s">
        <v>66</v>
      </c>
      <c r="G122" s="72">
        <v>1900</v>
      </c>
      <c r="H122" s="72">
        <v>2199</v>
      </c>
      <c r="I122" s="102" t="s">
        <v>289</v>
      </c>
      <c r="J122" s="102" t="s">
        <v>95</v>
      </c>
      <c r="K122" s="102" t="s">
        <v>288</v>
      </c>
      <c r="L122" s="106">
        <v>63.641397682369131</v>
      </c>
      <c r="M122" s="203">
        <v>12</v>
      </c>
      <c r="N122" s="99" t="s">
        <v>71</v>
      </c>
      <c r="AF122" s="103">
        <v>91005</v>
      </c>
      <c r="AZ122" s="99">
        <v>3840.0383544022034</v>
      </c>
      <c r="BA122" s="99">
        <v>29.326529999602386</v>
      </c>
      <c r="BB122" s="104">
        <v>112615</v>
      </c>
      <c r="BC122" s="82">
        <f t="shared" si="4"/>
        <v>1.8276434005868454</v>
      </c>
      <c r="BD122" s="199"/>
    </row>
    <row r="123" spans="1:56" ht="15" customHeight="1" x14ac:dyDescent="0.25">
      <c r="A123" s="208"/>
      <c r="B123" s="99" t="s">
        <v>66</v>
      </c>
      <c r="G123" s="72">
        <v>2200</v>
      </c>
      <c r="H123" s="72">
        <v>6615</v>
      </c>
      <c r="I123" s="102" t="s">
        <v>289</v>
      </c>
      <c r="J123" s="102" t="s">
        <v>288</v>
      </c>
      <c r="K123" s="102" t="s">
        <v>290</v>
      </c>
      <c r="L123" s="121">
        <v>66.949726151591548</v>
      </c>
      <c r="M123" s="99">
        <v>12</v>
      </c>
      <c r="N123" s="99" t="s">
        <v>71</v>
      </c>
      <c r="AF123" s="103">
        <v>347664.89999999997</v>
      </c>
      <c r="AZ123" s="99">
        <v>9483.5364050678018</v>
      </c>
      <c r="BA123" s="99">
        <v>25.471194466118888</v>
      </c>
      <c r="BB123" s="104">
        <v>210706</v>
      </c>
      <c r="BC123" s="82">
        <f t="shared" si="4"/>
        <v>3.4195749266443354</v>
      </c>
      <c r="BD123" s="199"/>
    </row>
    <row r="124" spans="1:56" ht="15" customHeight="1" x14ac:dyDescent="0.25">
      <c r="A124" s="208"/>
      <c r="B124" s="99" t="s">
        <v>66</v>
      </c>
      <c r="E124" s="100"/>
      <c r="G124" s="99">
        <v>100</v>
      </c>
      <c r="H124" s="99">
        <v>199</v>
      </c>
      <c r="I124" s="207" t="s">
        <v>576</v>
      </c>
      <c r="J124" s="207" t="s">
        <v>577</v>
      </c>
      <c r="K124" s="207" t="s">
        <v>578</v>
      </c>
      <c r="L124" s="132">
        <v>61.033910111292286</v>
      </c>
      <c r="M124" s="99">
        <v>12</v>
      </c>
      <c r="N124" s="99" t="s">
        <v>69</v>
      </c>
      <c r="AB124" s="101"/>
      <c r="AF124" s="103">
        <v>97908.85</v>
      </c>
      <c r="AY124" s="109"/>
      <c r="AZ124" s="104">
        <v>3088.9084995909088</v>
      </c>
      <c r="BA124" s="104">
        <v>20.449618371138463</v>
      </c>
      <c r="BB124" s="201">
        <v>63167</v>
      </c>
      <c r="BC124" s="82">
        <f t="shared" si="4"/>
        <v>1.0251454129988835</v>
      </c>
      <c r="BD124" s="199"/>
    </row>
    <row r="125" spans="1:56" ht="15" customHeight="1" x14ac:dyDescent="0.25">
      <c r="A125" s="208"/>
      <c r="B125" s="99" t="s">
        <v>66</v>
      </c>
      <c r="E125" s="100"/>
      <c r="G125" s="99">
        <v>3600</v>
      </c>
      <c r="H125" s="99">
        <v>3699</v>
      </c>
      <c r="I125" s="207" t="s">
        <v>581</v>
      </c>
      <c r="J125" s="207" t="s">
        <v>571</v>
      </c>
      <c r="K125" s="207" t="s">
        <v>78</v>
      </c>
      <c r="L125" s="132">
        <v>27</v>
      </c>
      <c r="M125" s="99">
        <v>12</v>
      </c>
      <c r="N125" s="99" t="s">
        <v>69</v>
      </c>
      <c r="AB125" s="101"/>
      <c r="AF125" s="103">
        <v>5800.1</v>
      </c>
      <c r="AY125" s="109"/>
      <c r="AZ125" s="104">
        <v>208</v>
      </c>
      <c r="BA125" s="104">
        <v>18</v>
      </c>
      <c r="BB125" s="201">
        <v>3742</v>
      </c>
      <c r="BC125" s="82">
        <f t="shared" si="4"/>
        <v>6.0729401989042094E-2</v>
      </c>
      <c r="BD125" s="199"/>
    </row>
    <row r="126" spans="1:56" ht="15" customHeight="1" x14ac:dyDescent="0.25">
      <c r="A126" s="208"/>
      <c r="B126" s="26" t="s">
        <v>66</v>
      </c>
      <c r="C126" s="26"/>
      <c r="D126" s="48" t="s">
        <v>418</v>
      </c>
      <c r="E126" s="44"/>
      <c r="F126" s="45"/>
      <c r="G126" s="139">
        <v>8000</v>
      </c>
      <c r="H126" s="139">
        <v>8399</v>
      </c>
      <c r="I126" s="138" t="s">
        <v>292</v>
      </c>
      <c r="J126" s="138" t="s">
        <v>78</v>
      </c>
      <c r="K126" s="138" t="s">
        <v>293</v>
      </c>
      <c r="L126" s="139">
        <v>49.034945761633864</v>
      </c>
      <c r="M126" s="137">
        <v>13</v>
      </c>
      <c r="N126" s="137" t="s">
        <v>69</v>
      </c>
      <c r="O126" s="26"/>
      <c r="P126" s="26"/>
      <c r="Q126" s="26"/>
      <c r="R126" s="26"/>
      <c r="S126" s="26"/>
      <c r="T126" s="26"/>
      <c r="U126" s="26"/>
      <c r="V126" s="26"/>
      <c r="W126" s="26"/>
      <c r="X126" s="26"/>
      <c r="Y126" s="26"/>
      <c r="Z126" s="26"/>
      <c r="AA126" s="26"/>
      <c r="AB126" s="47">
        <v>4</v>
      </c>
      <c r="AC126" s="26"/>
      <c r="AD126" s="26"/>
      <c r="AE126" s="26">
        <v>12</v>
      </c>
      <c r="AF126" s="179">
        <v>175466.2</v>
      </c>
      <c r="AG126" s="83">
        <f>57516+135751.43</f>
        <v>193267.43</v>
      </c>
      <c r="AH126" s="45" t="s">
        <v>739</v>
      </c>
      <c r="AI126" s="26"/>
      <c r="AJ126" s="47"/>
      <c r="AK126" s="83"/>
      <c r="AL126" s="83"/>
      <c r="AM126" s="26"/>
      <c r="AN126" s="83"/>
      <c r="AO126" s="83"/>
      <c r="AP126" s="26"/>
      <c r="AQ126" s="83"/>
      <c r="AR126" s="83"/>
      <c r="AS126" s="26"/>
      <c r="AT126" s="83"/>
      <c r="AU126" s="83"/>
      <c r="AV126" s="26"/>
      <c r="AW126" s="26"/>
      <c r="AX126" s="26"/>
      <c r="AY126" s="138" t="s">
        <v>294</v>
      </c>
      <c r="AZ126" s="180">
        <v>4154.1403678717325</v>
      </c>
      <c r="BA126" s="139">
        <v>27.250884653663537</v>
      </c>
      <c r="BB126" s="180">
        <v>113204</v>
      </c>
      <c r="BC126" s="82">
        <f t="shared" si="4"/>
        <v>1.8372023577679104</v>
      </c>
      <c r="BD126" s="199"/>
    </row>
    <row r="127" spans="1:56" ht="15" customHeight="1" x14ac:dyDescent="0.25">
      <c r="A127" s="208"/>
      <c r="B127" s="26" t="s">
        <v>66</v>
      </c>
      <c r="C127" s="26"/>
      <c r="D127" s="26" t="s">
        <v>830</v>
      </c>
      <c r="E127" s="44"/>
      <c r="F127" s="45"/>
      <c r="G127" s="26">
        <v>10600</v>
      </c>
      <c r="H127" s="26">
        <v>11499</v>
      </c>
      <c r="I127" s="187" t="s">
        <v>589</v>
      </c>
      <c r="J127" s="187" t="s">
        <v>590</v>
      </c>
      <c r="K127" s="187" t="s">
        <v>78</v>
      </c>
      <c r="L127" s="141">
        <v>51.490274499293911</v>
      </c>
      <c r="M127" s="26">
        <v>13</v>
      </c>
      <c r="N127" s="26" t="s">
        <v>69</v>
      </c>
      <c r="O127" s="26"/>
      <c r="P127" s="26"/>
      <c r="Q127" s="26"/>
      <c r="R127" s="26"/>
      <c r="S127" s="26"/>
      <c r="T127" s="26"/>
      <c r="U127" s="26"/>
      <c r="V127" s="26"/>
      <c r="W127" s="26"/>
      <c r="X127" s="26"/>
      <c r="Y127" s="26"/>
      <c r="Z127" s="26"/>
      <c r="AA127" s="26"/>
      <c r="AB127" s="26"/>
      <c r="AC127" s="26"/>
      <c r="AD127" s="26"/>
      <c r="AE127" s="26"/>
      <c r="AF127" s="83">
        <v>150370.15</v>
      </c>
      <c r="AG127" s="83">
        <v>84772.32</v>
      </c>
      <c r="AH127" s="45" t="s">
        <v>739</v>
      </c>
      <c r="AI127" s="26"/>
      <c r="AJ127" s="47"/>
      <c r="AK127" s="83"/>
      <c r="AL127" s="83"/>
      <c r="AM127" s="26"/>
      <c r="AN127" s="83"/>
      <c r="AO127" s="83"/>
      <c r="AP127" s="26"/>
      <c r="AQ127" s="83"/>
      <c r="AR127" s="83"/>
      <c r="AS127" s="26"/>
      <c r="AT127" s="83"/>
      <c r="AU127" s="83"/>
      <c r="AV127" s="26"/>
      <c r="AW127" s="26"/>
      <c r="AX127" s="26"/>
      <c r="AY127" s="150"/>
      <c r="AZ127" s="26">
        <v>5276.3386445705601</v>
      </c>
      <c r="BA127" s="26">
        <v>18.386424097291023</v>
      </c>
      <c r="BB127" s="192">
        <v>97013</v>
      </c>
      <c r="BC127" s="82">
        <f t="shared" si="4"/>
        <v>1.5744365246293268</v>
      </c>
      <c r="BD127" s="199"/>
    </row>
    <row r="128" spans="1:56" ht="15" customHeight="1" x14ac:dyDescent="0.25">
      <c r="A128" s="208"/>
      <c r="B128" s="26" t="s">
        <v>66</v>
      </c>
      <c r="C128" s="26"/>
      <c r="D128" s="26" t="s">
        <v>755</v>
      </c>
      <c r="E128" s="44"/>
      <c r="F128" s="45"/>
      <c r="G128" s="26">
        <v>800</v>
      </c>
      <c r="H128" s="26">
        <v>899</v>
      </c>
      <c r="I128" s="187" t="s">
        <v>582</v>
      </c>
      <c r="J128" s="187" t="s">
        <v>78</v>
      </c>
      <c r="K128" s="187" t="s">
        <v>583</v>
      </c>
      <c r="L128" s="139">
        <v>52</v>
      </c>
      <c r="M128" s="26">
        <v>13</v>
      </c>
      <c r="N128" s="99" t="s">
        <v>69</v>
      </c>
      <c r="AF128" s="103">
        <v>10231.550000000001</v>
      </c>
      <c r="AG128" s="103" t="s">
        <v>831</v>
      </c>
      <c r="AH128" s="72" t="s">
        <v>821</v>
      </c>
      <c r="AY128" s="109"/>
      <c r="AZ128" s="99">
        <v>367</v>
      </c>
      <c r="BA128" s="99">
        <v>18</v>
      </c>
      <c r="BB128" s="201">
        <v>6601</v>
      </c>
      <c r="BC128" s="82">
        <f t="shared" si="4"/>
        <v>0.10712848277115629</v>
      </c>
      <c r="BD128" s="199"/>
    </row>
    <row r="129" spans="1:56" ht="15" customHeight="1" x14ac:dyDescent="0.25">
      <c r="A129" s="208"/>
      <c r="B129" s="26" t="s">
        <v>66</v>
      </c>
      <c r="C129" s="26"/>
      <c r="D129" s="26" t="s">
        <v>755</v>
      </c>
      <c r="E129" s="44"/>
      <c r="F129" s="45"/>
      <c r="G129" s="26">
        <v>500</v>
      </c>
      <c r="H129" s="26">
        <v>899</v>
      </c>
      <c r="I129" s="187" t="s">
        <v>584</v>
      </c>
      <c r="J129" s="187" t="s">
        <v>585</v>
      </c>
      <c r="K129" s="187" t="s">
        <v>78</v>
      </c>
      <c r="L129" s="139">
        <v>63.103572655444864</v>
      </c>
      <c r="M129" s="26">
        <v>13</v>
      </c>
      <c r="N129" s="99" t="s">
        <v>69</v>
      </c>
      <c r="AB129" s="101"/>
      <c r="AE129" s="101"/>
      <c r="AF129" s="103">
        <v>81216.900000000009</v>
      </c>
      <c r="AG129" s="103">
        <v>15338.99</v>
      </c>
      <c r="AH129" s="72" t="s">
        <v>821</v>
      </c>
      <c r="AY129" s="109"/>
      <c r="AZ129" s="104">
        <v>2734.1961875688039</v>
      </c>
      <c r="BA129" s="101">
        <v>19.163950355219871</v>
      </c>
      <c r="BB129" s="201">
        <v>52398</v>
      </c>
      <c r="BC129" s="82">
        <f t="shared" si="4"/>
        <v>0.85037391913998595</v>
      </c>
      <c r="BD129" s="199"/>
    </row>
    <row r="130" spans="1:56" ht="15" customHeight="1" x14ac:dyDescent="0.25">
      <c r="A130" s="209"/>
      <c r="B130" s="26" t="s">
        <v>66</v>
      </c>
      <c r="C130" s="26"/>
      <c r="D130" s="26" t="s">
        <v>756</v>
      </c>
      <c r="E130" s="44"/>
      <c r="F130" s="45"/>
      <c r="G130" s="26">
        <v>400</v>
      </c>
      <c r="H130" s="26">
        <v>499</v>
      </c>
      <c r="I130" s="187" t="s">
        <v>586</v>
      </c>
      <c r="J130" s="187" t="s">
        <v>78</v>
      </c>
      <c r="K130" s="187" t="s">
        <v>587</v>
      </c>
      <c r="L130" s="141">
        <v>29</v>
      </c>
      <c r="M130" s="26">
        <v>13</v>
      </c>
      <c r="N130" s="99" t="s">
        <v>69</v>
      </c>
      <c r="AB130" s="101"/>
      <c r="AF130" s="103">
        <v>7745.35</v>
      </c>
      <c r="AG130" s="103" t="s">
        <v>832</v>
      </c>
      <c r="AH130" s="72" t="s">
        <v>821</v>
      </c>
      <c r="AY130" s="109"/>
      <c r="AZ130" s="104">
        <v>227</v>
      </c>
      <c r="BA130" s="104">
        <v>22</v>
      </c>
      <c r="BB130" s="201">
        <v>4997</v>
      </c>
      <c r="BC130" s="82">
        <f t="shared" si="4"/>
        <v>8.1096959310326927E-2</v>
      </c>
      <c r="BD130" s="199"/>
    </row>
    <row r="131" spans="1:56" ht="15" customHeight="1" x14ac:dyDescent="0.25">
      <c r="A131" s="208"/>
      <c r="B131" s="26" t="s">
        <v>66</v>
      </c>
      <c r="C131" s="26"/>
      <c r="D131" s="26" t="s">
        <v>756</v>
      </c>
      <c r="E131" s="44"/>
      <c r="F131" s="45"/>
      <c r="G131" s="26">
        <v>7300</v>
      </c>
      <c r="H131" s="26">
        <v>7699</v>
      </c>
      <c r="I131" s="46" t="s">
        <v>587</v>
      </c>
      <c r="J131" s="46" t="s">
        <v>78</v>
      </c>
      <c r="K131" s="46" t="s">
        <v>588</v>
      </c>
      <c r="L131" s="141">
        <v>53.422531758413193</v>
      </c>
      <c r="M131" s="26">
        <v>13</v>
      </c>
      <c r="N131" s="99" t="s">
        <v>69</v>
      </c>
      <c r="AB131" s="101"/>
      <c r="AF131" s="103">
        <v>69548.5</v>
      </c>
      <c r="AG131" s="103">
        <v>4791.5600000000004</v>
      </c>
      <c r="AH131" s="72" t="s">
        <v>821</v>
      </c>
      <c r="AY131" s="109"/>
      <c r="AZ131" s="104">
        <v>1908.6386447304021</v>
      </c>
      <c r="BA131" s="101">
        <v>23.508902601276812</v>
      </c>
      <c r="BB131" s="104">
        <v>44870</v>
      </c>
      <c r="BC131" s="82">
        <f t="shared" si="4"/>
        <v>0.72820103347095633</v>
      </c>
      <c r="BD131" s="199"/>
    </row>
    <row r="132" spans="1:56" ht="15" customHeight="1" x14ac:dyDescent="0.25">
      <c r="A132" s="208"/>
      <c r="B132" s="26" t="s">
        <v>74</v>
      </c>
      <c r="C132" s="26"/>
      <c r="D132" s="26" t="s">
        <v>757</v>
      </c>
      <c r="E132" s="26"/>
      <c r="F132" s="45"/>
      <c r="G132" s="45">
        <v>10800</v>
      </c>
      <c r="H132" s="45">
        <v>12899</v>
      </c>
      <c r="I132" s="46" t="s">
        <v>591</v>
      </c>
      <c r="J132" s="46" t="s">
        <v>592</v>
      </c>
      <c r="K132" s="46" t="s">
        <v>78</v>
      </c>
      <c r="L132" s="139">
        <v>65.618263051076781</v>
      </c>
      <c r="M132" s="26">
        <v>13</v>
      </c>
      <c r="N132" s="99" t="s">
        <v>121</v>
      </c>
      <c r="AF132" s="103">
        <v>351212.39999999997</v>
      </c>
      <c r="AH132" s="72" t="s">
        <v>821</v>
      </c>
      <c r="AZ132" s="99">
        <v>10567.556696584519</v>
      </c>
      <c r="BA132" s="99">
        <v>20.142404352445631</v>
      </c>
      <c r="BB132" s="104">
        <v>212856</v>
      </c>
      <c r="BC132" s="82">
        <f t="shared" si="4"/>
        <v>3.4544675547246242</v>
      </c>
      <c r="BD132" s="199"/>
    </row>
    <row r="133" spans="1:56" ht="15" customHeight="1" x14ac:dyDescent="0.25">
      <c r="A133" s="208"/>
      <c r="B133" s="26" t="s">
        <v>74</v>
      </c>
      <c r="C133" s="26"/>
      <c r="D133" s="26" t="s">
        <v>757</v>
      </c>
      <c r="E133" s="26"/>
      <c r="F133" s="45"/>
      <c r="G133" s="45">
        <v>7000</v>
      </c>
      <c r="H133" s="45">
        <v>7299</v>
      </c>
      <c r="I133" s="46" t="s">
        <v>593</v>
      </c>
      <c r="J133" s="46" t="s">
        <v>78</v>
      </c>
      <c r="K133" s="46" t="s">
        <v>592</v>
      </c>
      <c r="L133" s="139">
        <v>58</v>
      </c>
      <c r="M133" s="26">
        <v>13</v>
      </c>
      <c r="N133" s="99" t="s">
        <v>121</v>
      </c>
      <c r="AF133" s="103">
        <v>50631.899999999994</v>
      </c>
      <c r="AH133" s="72" t="s">
        <v>821</v>
      </c>
      <c r="AZ133" s="99">
        <v>1534.3037604385499</v>
      </c>
      <c r="BA133" s="99">
        <v>19.999950981824501</v>
      </c>
      <c r="BB133" s="104">
        <v>30686</v>
      </c>
      <c r="BC133" s="82">
        <f t="shared" ref="BC133:BC164" si="5">BB133/(5280*11.67)</f>
        <v>0.49800706291708863</v>
      </c>
      <c r="BD133" s="199"/>
    </row>
    <row r="134" spans="1:56" ht="15" customHeight="1" x14ac:dyDescent="0.25">
      <c r="A134" s="208"/>
      <c r="B134" s="26" t="s">
        <v>66</v>
      </c>
      <c r="C134" s="26"/>
      <c r="D134" s="26" t="s">
        <v>755</v>
      </c>
      <c r="E134" s="44"/>
      <c r="F134" s="45"/>
      <c r="G134" s="26">
        <v>800</v>
      </c>
      <c r="H134" s="26">
        <v>899</v>
      </c>
      <c r="I134" s="46" t="s">
        <v>594</v>
      </c>
      <c r="J134" s="46" t="s">
        <v>78</v>
      </c>
      <c r="K134" s="46" t="s">
        <v>583</v>
      </c>
      <c r="L134" s="139">
        <v>67</v>
      </c>
      <c r="M134" s="26">
        <v>13</v>
      </c>
      <c r="N134" s="99" t="s">
        <v>69</v>
      </c>
      <c r="AB134" s="101"/>
      <c r="AE134" s="103"/>
      <c r="AF134" s="103">
        <v>6747.1500000000005</v>
      </c>
      <c r="AG134" s="103" t="s">
        <v>833</v>
      </c>
      <c r="AH134" s="72" t="s">
        <v>821</v>
      </c>
      <c r="AY134" s="109"/>
      <c r="AZ134" s="104">
        <v>282</v>
      </c>
      <c r="BA134" s="104">
        <v>16</v>
      </c>
      <c r="BB134" s="104">
        <v>4353</v>
      </c>
      <c r="BC134" s="82">
        <f t="shared" si="5"/>
        <v>7.0645400015579965E-2</v>
      </c>
      <c r="BD134" s="199"/>
    </row>
    <row r="135" spans="1:56" ht="15" customHeight="1" x14ac:dyDescent="0.25">
      <c r="A135" s="208"/>
      <c r="B135" s="99" t="s">
        <v>74</v>
      </c>
      <c r="D135" s="99" t="s">
        <v>150</v>
      </c>
      <c r="E135" s="100">
        <v>43282</v>
      </c>
      <c r="G135" s="101">
        <v>11500</v>
      </c>
      <c r="H135" s="101">
        <v>14699</v>
      </c>
      <c r="I135" s="102" t="s">
        <v>118</v>
      </c>
      <c r="J135" s="102" t="s">
        <v>190</v>
      </c>
      <c r="K135" s="102" t="s">
        <v>191</v>
      </c>
      <c r="L135" s="101">
        <v>65</v>
      </c>
      <c r="M135" s="99">
        <v>13</v>
      </c>
      <c r="N135" s="99" t="s">
        <v>121</v>
      </c>
      <c r="AB135" s="99">
        <v>0</v>
      </c>
      <c r="AF135" s="103">
        <v>178452.75</v>
      </c>
      <c r="AI135" s="99" t="s">
        <v>115</v>
      </c>
      <c r="AK135" s="103">
        <v>178452.75</v>
      </c>
      <c r="AL135" s="103" t="str">
        <f>IF(AG135="","",AG135)</f>
        <v/>
      </c>
      <c r="AM135" s="108"/>
      <c r="AY135" s="109" t="s">
        <v>192</v>
      </c>
      <c r="AZ135" s="99">
        <v>6261.5</v>
      </c>
      <c r="BA135" s="99">
        <v>19</v>
      </c>
      <c r="BB135" s="81">
        <f>AZ135*BA135</f>
        <v>118968.5</v>
      </c>
      <c r="BC135" s="82">
        <f t="shared" si="5"/>
        <v>1.9307551738464335</v>
      </c>
      <c r="BD135" s="199"/>
    </row>
    <row r="136" spans="1:56" ht="15" customHeight="1" x14ac:dyDescent="0.25">
      <c r="A136" s="208"/>
      <c r="E136" s="100"/>
      <c r="G136" s="99"/>
      <c r="H136" s="99"/>
      <c r="I136" s="207" t="s">
        <v>753</v>
      </c>
      <c r="J136" s="207"/>
      <c r="K136" s="207"/>
      <c r="L136" s="132"/>
      <c r="M136" s="99">
        <v>13</v>
      </c>
      <c r="AB136" s="101"/>
      <c r="AF136" s="103">
        <v>14000</v>
      </c>
      <c r="AI136" s="99" t="s">
        <v>145</v>
      </c>
      <c r="AJ136" s="101" t="s">
        <v>754</v>
      </c>
      <c r="AK136" s="103">
        <v>14000</v>
      </c>
      <c r="AY136" s="109"/>
      <c r="AZ136" s="104"/>
      <c r="BA136" s="104"/>
      <c r="BB136" s="201"/>
      <c r="BC136" s="82"/>
      <c r="BD136" s="199"/>
    </row>
    <row r="137" spans="1:56" ht="15" customHeight="1" x14ac:dyDescent="0.25">
      <c r="A137" s="208"/>
      <c r="B137" s="26" t="s">
        <v>66</v>
      </c>
      <c r="C137" s="26"/>
      <c r="D137" s="26" t="s">
        <v>758</v>
      </c>
      <c r="E137" s="44"/>
      <c r="F137" s="45"/>
      <c r="G137" s="26">
        <v>16700</v>
      </c>
      <c r="H137" s="26">
        <v>17199</v>
      </c>
      <c r="I137" s="46" t="s">
        <v>595</v>
      </c>
      <c r="J137" s="46" t="s">
        <v>95</v>
      </c>
      <c r="K137" s="46" t="s">
        <v>78</v>
      </c>
      <c r="L137" s="180">
        <v>23</v>
      </c>
      <c r="M137" s="26">
        <v>14</v>
      </c>
      <c r="N137" s="26" t="s">
        <v>69</v>
      </c>
      <c r="O137" s="26"/>
      <c r="P137" s="26"/>
      <c r="Q137" s="47"/>
      <c r="R137" s="47"/>
      <c r="S137" s="178"/>
      <c r="T137" s="47"/>
      <c r="U137" s="26"/>
      <c r="V137" s="47"/>
      <c r="W137" s="83"/>
      <c r="X137" s="83"/>
      <c r="Y137" s="83"/>
      <c r="Z137" s="83"/>
      <c r="AA137" s="83"/>
      <c r="AB137" s="26"/>
      <c r="AC137" s="83"/>
      <c r="AD137" s="83"/>
      <c r="AE137" s="26"/>
      <c r="AF137" s="83">
        <v>36318.050000000003</v>
      </c>
      <c r="AG137" s="83">
        <v>27208.43</v>
      </c>
      <c r="AH137" s="45" t="s">
        <v>739</v>
      </c>
      <c r="AI137" s="26"/>
      <c r="AJ137" s="47"/>
      <c r="AK137" s="83"/>
      <c r="AL137" s="83"/>
      <c r="AM137" s="26"/>
      <c r="AN137" s="83"/>
      <c r="AO137" s="83"/>
      <c r="AP137" s="26"/>
      <c r="AQ137" s="83"/>
      <c r="AR137" s="83"/>
      <c r="AS137" s="26"/>
      <c r="AT137" s="83"/>
      <c r="AU137" s="83"/>
      <c r="AV137" s="26"/>
      <c r="AW137" s="26"/>
      <c r="AX137" s="26"/>
      <c r="AY137" s="150"/>
      <c r="AZ137" s="26">
        <v>2343</v>
      </c>
      <c r="BA137" s="26">
        <v>10</v>
      </c>
      <c r="BB137" s="84">
        <v>23431</v>
      </c>
      <c r="BC137" s="82">
        <f t="shared" ref="BC137:BC169" si="6">BB137/(5280*11.67)</f>
        <v>0.38026472955778867</v>
      </c>
      <c r="BD137" s="199"/>
    </row>
    <row r="138" spans="1:56" ht="15" customHeight="1" x14ac:dyDescent="0.25">
      <c r="A138" s="208"/>
      <c r="B138" s="26" t="s">
        <v>66</v>
      </c>
      <c r="C138" s="26"/>
      <c r="D138" s="26" t="s">
        <v>834</v>
      </c>
      <c r="E138" s="44"/>
      <c r="F138" s="45"/>
      <c r="G138" s="26">
        <v>9600</v>
      </c>
      <c r="H138" s="26">
        <v>9699</v>
      </c>
      <c r="I138" s="46" t="s">
        <v>600</v>
      </c>
      <c r="J138" s="46" t="s">
        <v>158</v>
      </c>
      <c r="K138" s="46" t="s">
        <v>601</v>
      </c>
      <c r="L138" s="141">
        <v>61</v>
      </c>
      <c r="M138" s="26">
        <v>14</v>
      </c>
      <c r="N138" s="99" t="s">
        <v>69</v>
      </c>
      <c r="AE138" s="103"/>
      <c r="AF138" s="103">
        <v>23112.05</v>
      </c>
      <c r="AH138" s="72" t="s">
        <v>821</v>
      </c>
      <c r="AY138" s="109"/>
      <c r="AZ138" s="99">
        <v>621</v>
      </c>
      <c r="BA138" s="99">
        <v>24</v>
      </c>
      <c r="BB138" s="104">
        <v>14911</v>
      </c>
      <c r="BC138" s="82">
        <f t="shared" si="6"/>
        <v>0.24199254758380723</v>
      </c>
      <c r="BD138" s="199"/>
    </row>
    <row r="139" spans="1:56" ht="15" customHeight="1" x14ac:dyDescent="0.25">
      <c r="A139" s="208"/>
      <c r="B139" s="26" t="s">
        <v>66</v>
      </c>
      <c r="C139" s="26"/>
      <c r="D139" s="26" t="s">
        <v>759</v>
      </c>
      <c r="E139" s="44"/>
      <c r="F139" s="45"/>
      <c r="G139" s="26">
        <v>6900</v>
      </c>
      <c r="H139" s="26">
        <v>7199</v>
      </c>
      <c r="I139" s="46" t="s">
        <v>122</v>
      </c>
      <c r="J139" s="46" t="s">
        <v>194</v>
      </c>
      <c r="K139" s="46" t="s">
        <v>606</v>
      </c>
      <c r="L139" s="141">
        <v>42.34926072845294</v>
      </c>
      <c r="M139" s="26">
        <v>14</v>
      </c>
      <c r="N139" s="99" t="s">
        <v>69</v>
      </c>
      <c r="AF139" s="103">
        <v>85963</v>
      </c>
      <c r="AG139" s="103">
        <v>13528.2</v>
      </c>
      <c r="AH139" s="72" t="s">
        <v>821</v>
      </c>
      <c r="AY139" s="109"/>
      <c r="AZ139" s="99">
        <v>2310.8498058492178</v>
      </c>
      <c r="BA139" s="99">
        <v>23.999828919914993</v>
      </c>
      <c r="BB139" s="104">
        <v>55460</v>
      </c>
      <c r="BC139" s="82">
        <f t="shared" si="6"/>
        <v>0.900067513178053</v>
      </c>
      <c r="BD139" s="199"/>
    </row>
    <row r="140" spans="1:56" ht="15" customHeight="1" x14ac:dyDescent="0.25">
      <c r="A140" s="208"/>
      <c r="B140" s="26" t="s">
        <v>66</v>
      </c>
      <c r="C140" s="26"/>
      <c r="D140" s="26" t="s">
        <v>835</v>
      </c>
      <c r="E140" s="44"/>
      <c r="F140" s="45"/>
      <c r="G140" s="26">
        <v>6900</v>
      </c>
      <c r="H140" s="26">
        <v>6999</v>
      </c>
      <c r="I140" s="46" t="s">
        <v>607</v>
      </c>
      <c r="J140" s="46" t="s">
        <v>78</v>
      </c>
      <c r="K140" s="46" t="s">
        <v>608</v>
      </c>
      <c r="L140" s="141">
        <v>42</v>
      </c>
      <c r="M140" s="26">
        <v>14</v>
      </c>
      <c r="N140" s="99" t="s">
        <v>69</v>
      </c>
      <c r="AE140" s="103"/>
      <c r="AF140" s="103">
        <v>14022.85</v>
      </c>
      <c r="AH140" s="72" t="s">
        <v>821</v>
      </c>
      <c r="AM140" s="108"/>
      <c r="AY140" s="109"/>
      <c r="AZ140" s="99">
        <v>905</v>
      </c>
      <c r="BA140" s="99">
        <v>10</v>
      </c>
      <c r="BB140" s="104">
        <v>9047</v>
      </c>
      <c r="BC140" s="82">
        <f t="shared" si="6"/>
        <v>0.14682493313598713</v>
      </c>
      <c r="BD140" s="199"/>
    </row>
    <row r="141" spans="1:56" ht="15" customHeight="1" x14ac:dyDescent="0.25">
      <c r="A141" s="208"/>
      <c r="B141" s="26" t="s">
        <v>66</v>
      </c>
      <c r="C141" s="26"/>
      <c r="D141" s="26" t="s">
        <v>834</v>
      </c>
      <c r="E141" s="44"/>
      <c r="F141" s="45"/>
      <c r="G141" s="26">
        <v>2400</v>
      </c>
      <c r="H141" s="26">
        <v>2499</v>
      </c>
      <c r="I141" s="46" t="s">
        <v>609</v>
      </c>
      <c r="J141" s="46" t="s">
        <v>601</v>
      </c>
      <c r="K141" s="46" t="s">
        <v>78</v>
      </c>
      <c r="L141" s="141">
        <v>12</v>
      </c>
      <c r="M141" s="26">
        <v>14</v>
      </c>
      <c r="N141" s="99" t="s">
        <v>69</v>
      </c>
      <c r="AE141" s="103"/>
      <c r="AF141" s="103">
        <v>7548.5</v>
      </c>
      <c r="AH141" s="72" t="s">
        <v>821</v>
      </c>
      <c r="AM141" s="108"/>
      <c r="AY141" s="109"/>
      <c r="AZ141" s="99">
        <v>271</v>
      </c>
      <c r="BA141" s="99">
        <v>18</v>
      </c>
      <c r="BB141" s="104">
        <v>4870</v>
      </c>
      <c r="BC141" s="82">
        <f t="shared" si="6"/>
        <v>7.903585988418893E-2</v>
      </c>
      <c r="BD141" s="199"/>
    </row>
    <row r="142" spans="1:56" ht="15" customHeight="1" x14ac:dyDescent="0.25">
      <c r="A142" s="208"/>
      <c r="B142" s="26" t="s">
        <v>66</v>
      </c>
      <c r="C142" s="26"/>
      <c r="D142" s="26" t="s">
        <v>834</v>
      </c>
      <c r="E142" s="44"/>
      <c r="F142" s="45"/>
      <c r="G142" s="26">
        <v>2400</v>
      </c>
      <c r="H142" s="26">
        <v>2499</v>
      </c>
      <c r="I142" s="46" t="s">
        <v>610</v>
      </c>
      <c r="J142" s="46" t="s">
        <v>78</v>
      </c>
      <c r="K142" s="46" t="s">
        <v>601</v>
      </c>
      <c r="L142" s="205">
        <v>56</v>
      </c>
      <c r="M142" s="26">
        <v>14</v>
      </c>
      <c r="N142" s="99" t="s">
        <v>69</v>
      </c>
      <c r="AE142" s="103"/>
      <c r="AF142" s="103">
        <v>9924.65</v>
      </c>
      <c r="AH142" s="72" t="s">
        <v>821</v>
      </c>
      <c r="AM142" s="108"/>
      <c r="AY142" s="109"/>
      <c r="AZ142" s="99">
        <v>291</v>
      </c>
      <c r="BA142" s="99">
        <v>22</v>
      </c>
      <c r="BB142" s="104">
        <v>6403</v>
      </c>
      <c r="BC142" s="82">
        <f t="shared" si="6"/>
        <v>0.1039151151619018</v>
      </c>
      <c r="BD142" s="199"/>
    </row>
    <row r="143" spans="1:56" ht="15" customHeight="1" x14ac:dyDescent="0.25">
      <c r="A143" s="208"/>
      <c r="B143" s="26" t="s">
        <v>66</v>
      </c>
      <c r="C143" s="26"/>
      <c r="D143" s="26" t="s">
        <v>834</v>
      </c>
      <c r="E143" s="44"/>
      <c r="F143" s="45"/>
      <c r="G143" s="26">
        <v>9700</v>
      </c>
      <c r="H143" s="26">
        <v>9799</v>
      </c>
      <c r="I143" s="46" t="s">
        <v>611</v>
      </c>
      <c r="J143" s="46" t="s">
        <v>601</v>
      </c>
      <c r="K143" s="46" t="s">
        <v>601</v>
      </c>
      <c r="L143" s="141">
        <v>22</v>
      </c>
      <c r="M143" s="26">
        <v>14</v>
      </c>
      <c r="N143" s="99" t="s">
        <v>69</v>
      </c>
      <c r="AB143" s="101"/>
      <c r="AF143" s="103">
        <v>9689.0500000000011</v>
      </c>
      <c r="AH143" s="72" t="s">
        <v>821</v>
      </c>
      <c r="AY143" s="109"/>
      <c r="AZ143" s="104">
        <v>313</v>
      </c>
      <c r="BA143" s="104">
        <v>20</v>
      </c>
      <c r="BB143" s="104">
        <v>6251</v>
      </c>
      <c r="BC143" s="82">
        <f t="shared" si="6"/>
        <v>0.10144828750227208</v>
      </c>
      <c r="BD143" s="199"/>
    </row>
    <row r="144" spans="1:56" ht="15" customHeight="1" x14ac:dyDescent="0.25">
      <c r="A144" s="208"/>
      <c r="B144" s="26" t="s">
        <v>66</v>
      </c>
      <c r="C144" s="26"/>
      <c r="D144" s="26" t="s">
        <v>834</v>
      </c>
      <c r="E144" s="44"/>
      <c r="F144" s="45"/>
      <c r="G144" s="26">
        <v>2500</v>
      </c>
      <c r="H144" s="26">
        <v>2505</v>
      </c>
      <c r="I144" s="46" t="s">
        <v>614</v>
      </c>
      <c r="J144" s="46" t="s">
        <v>601</v>
      </c>
      <c r="K144" s="46" t="s">
        <v>601</v>
      </c>
      <c r="L144" s="141">
        <v>55</v>
      </c>
      <c r="M144" s="26">
        <v>14</v>
      </c>
      <c r="N144" s="99" t="s">
        <v>69</v>
      </c>
      <c r="AB144" s="101"/>
      <c r="AF144" s="103">
        <v>9351.15</v>
      </c>
      <c r="AH144" s="72" t="s">
        <v>821</v>
      </c>
      <c r="AY144" s="109"/>
      <c r="AZ144" s="104">
        <v>335</v>
      </c>
      <c r="BA144" s="104">
        <v>18</v>
      </c>
      <c r="BB144" s="104">
        <v>6033</v>
      </c>
      <c r="BC144" s="82">
        <f t="shared" si="6"/>
        <v>9.7910337306224199E-2</v>
      </c>
      <c r="BD144" s="199"/>
    </row>
    <row r="145" spans="1:56" ht="15" customHeight="1" x14ac:dyDescent="0.25">
      <c r="A145" s="208"/>
      <c r="B145" s="26" t="s">
        <v>66</v>
      </c>
      <c r="C145" s="26"/>
      <c r="D145" s="26" t="s">
        <v>834</v>
      </c>
      <c r="E145" s="44"/>
      <c r="F145" s="45"/>
      <c r="G145" s="26">
        <v>9600</v>
      </c>
      <c r="H145" s="26">
        <v>9699</v>
      </c>
      <c r="I145" s="46" t="s">
        <v>615</v>
      </c>
      <c r="J145" s="46" t="s">
        <v>601</v>
      </c>
      <c r="K145" s="46" t="s">
        <v>78</v>
      </c>
      <c r="L145" s="141">
        <v>23</v>
      </c>
      <c r="M145" s="26">
        <v>14</v>
      </c>
      <c r="N145" s="99" t="s">
        <v>69</v>
      </c>
      <c r="AB145" s="101"/>
      <c r="AF145" s="103">
        <v>7641.5</v>
      </c>
      <c r="AH145" s="72" t="s">
        <v>821</v>
      </c>
      <c r="AY145" s="109"/>
      <c r="AZ145" s="99">
        <v>274</v>
      </c>
      <c r="BA145" s="101">
        <v>18</v>
      </c>
      <c r="BB145" s="104">
        <v>4930</v>
      </c>
      <c r="BC145" s="82">
        <f t="shared" si="6"/>
        <v>8.0009607644569089E-2</v>
      </c>
      <c r="BD145" s="199"/>
    </row>
    <row r="146" spans="1:56" ht="15" customHeight="1" x14ac:dyDescent="0.25">
      <c r="A146" s="208"/>
      <c r="B146" s="26" t="s">
        <v>66</v>
      </c>
      <c r="C146" s="26"/>
      <c r="D146" s="26" t="s">
        <v>834</v>
      </c>
      <c r="E146" s="44"/>
      <c r="F146" s="55"/>
      <c r="G146" s="26">
        <v>9732</v>
      </c>
      <c r="H146" s="26">
        <v>9899</v>
      </c>
      <c r="I146" s="190" t="s">
        <v>601</v>
      </c>
      <c r="J146" s="190" t="s">
        <v>616</v>
      </c>
      <c r="K146" s="190" t="s">
        <v>617</v>
      </c>
      <c r="L146" s="205">
        <v>65.13771748746683</v>
      </c>
      <c r="M146" s="26">
        <v>14</v>
      </c>
      <c r="N146" s="99" t="s">
        <v>69</v>
      </c>
      <c r="Q146" s="101"/>
      <c r="R146" s="101"/>
      <c r="S146" s="105"/>
      <c r="T146" s="101"/>
      <c r="V146" s="101"/>
      <c r="W146" s="103"/>
      <c r="X146" s="103"/>
      <c r="Y146" s="103"/>
      <c r="Z146" s="103"/>
      <c r="AA146" s="103"/>
      <c r="AC146" s="103"/>
      <c r="AD146" s="103"/>
      <c r="AF146" s="103">
        <v>21024.2</v>
      </c>
      <c r="AH146" s="72" t="s">
        <v>821</v>
      </c>
      <c r="AJ146" s="106"/>
      <c r="AK146" s="210"/>
      <c r="AL146" s="210"/>
      <c r="AM146" s="203"/>
      <c r="AN146" s="210"/>
      <c r="AO146" s="210"/>
      <c r="AZ146" s="99">
        <v>565.16962194915004</v>
      </c>
      <c r="BA146" s="99">
        <v>23.999874503552835</v>
      </c>
      <c r="BB146" s="104">
        <v>13564</v>
      </c>
      <c r="BC146" s="82">
        <f t="shared" si="6"/>
        <v>0.22013191036327284</v>
      </c>
      <c r="BD146" s="199"/>
    </row>
    <row r="147" spans="1:56" ht="15" customHeight="1" x14ac:dyDescent="0.25">
      <c r="A147" s="208"/>
      <c r="B147" s="26" t="s">
        <v>66</v>
      </c>
      <c r="C147" s="26"/>
      <c r="D147" s="26" t="s">
        <v>835</v>
      </c>
      <c r="E147" s="44"/>
      <c r="F147" s="45"/>
      <c r="G147" s="26">
        <v>7200</v>
      </c>
      <c r="H147" s="26">
        <v>7399</v>
      </c>
      <c r="I147" s="46" t="s">
        <v>618</v>
      </c>
      <c r="J147" s="46" t="s">
        <v>78</v>
      </c>
      <c r="K147" s="46" t="s">
        <v>608</v>
      </c>
      <c r="L147" s="141">
        <v>47</v>
      </c>
      <c r="M147" s="26">
        <v>14</v>
      </c>
      <c r="N147" s="99" t="s">
        <v>69</v>
      </c>
      <c r="Q147" s="101"/>
      <c r="R147" s="101"/>
      <c r="S147" s="105"/>
      <c r="T147" s="101"/>
      <c r="V147" s="101"/>
      <c r="W147" s="103"/>
      <c r="X147" s="103"/>
      <c r="Y147" s="103"/>
      <c r="Z147" s="103"/>
      <c r="AA147" s="103"/>
      <c r="AC147" s="103"/>
      <c r="AD147" s="103"/>
      <c r="AF147" s="103">
        <v>17859.100000000002</v>
      </c>
      <c r="AH147" s="72" t="s">
        <v>821</v>
      </c>
      <c r="AY147" s="109"/>
      <c r="AZ147" s="99">
        <v>886</v>
      </c>
      <c r="BA147" s="99">
        <v>13</v>
      </c>
      <c r="BB147" s="104">
        <v>11522</v>
      </c>
      <c r="BC147" s="82">
        <f t="shared" si="6"/>
        <v>0.18699202825166836</v>
      </c>
      <c r="BD147" s="199"/>
    </row>
    <row r="148" spans="1:56" ht="15" customHeight="1" x14ac:dyDescent="0.25">
      <c r="A148" s="208"/>
      <c r="B148" s="26" t="s">
        <v>74</v>
      </c>
      <c r="C148" s="26"/>
      <c r="D148" s="26" t="s">
        <v>761</v>
      </c>
      <c r="E148" s="26"/>
      <c r="F148" s="45"/>
      <c r="G148" s="45">
        <v>6500</v>
      </c>
      <c r="H148" s="45">
        <v>7499</v>
      </c>
      <c r="I148" s="46" t="s">
        <v>620</v>
      </c>
      <c r="J148" s="46" t="s">
        <v>95</v>
      </c>
      <c r="K148" s="46" t="s">
        <v>608</v>
      </c>
      <c r="L148" s="139">
        <v>65.563105968792613</v>
      </c>
      <c r="M148" s="26">
        <v>14</v>
      </c>
      <c r="N148" s="99" t="s">
        <v>71</v>
      </c>
      <c r="AF148" s="103">
        <v>174266.4</v>
      </c>
      <c r="AH148" s="72" t="s">
        <v>821</v>
      </c>
      <c r="AZ148" s="99">
        <v>5280.8336323556396</v>
      </c>
      <c r="BA148" s="99">
        <v>19.999872624824107</v>
      </c>
      <c r="BB148" s="104">
        <v>105616</v>
      </c>
      <c r="BC148" s="82">
        <f t="shared" si="6"/>
        <v>1.7140557243385006</v>
      </c>
      <c r="BD148" s="199"/>
    </row>
    <row r="149" spans="1:56" ht="15" customHeight="1" x14ac:dyDescent="0.25">
      <c r="A149" s="208"/>
      <c r="B149" s="26" t="s">
        <v>66</v>
      </c>
      <c r="C149" s="26"/>
      <c r="D149" s="26" t="s">
        <v>834</v>
      </c>
      <c r="E149" s="44"/>
      <c r="F149" s="45"/>
      <c r="G149" s="26">
        <v>9600</v>
      </c>
      <c r="H149" s="26">
        <v>9699</v>
      </c>
      <c r="I149" s="46" t="s">
        <v>621</v>
      </c>
      <c r="J149" s="46" t="s">
        <v>601</v>
      </c>
      <c r="K149" s="46" t="s">
        <v>78</v>
      </c>
      <c r="L149" s="141">
        <v>35</v>
      </c>
      <c r="M149" s="26">
        <v>14</v>
      </c>
      <c r="N149" s="99" t="s">
        <v>69</v>
      </c>
      <c r="AF149" s="103">
        <v>17054.650000000001</v>
      </c>
      <c r="AH149" s="72" t="s">
        <v>821</v>
      </c>
      <c r="AM149" s="211"/>
      <c r="AN149" s="212"/>
      <c r="AO149" s="212"/>
      <c r="AY149" s="109"/>
      <c r="AZ149" s="99">
        <v>550</v>
      </c>
      <c r="BA149" s="99">
        <v>20</v>
      </c>
      <c r="BB149" s="104">
        <v>11003</v>
      </c>
      <c r="BC149" s="82">
        <f t="shared" si="6"/>
        <v>0.17856911012438006</v>
      </c>
      <c r="BD149" s="199"/>
    </row>
    <row r="150" spans="1:56" ht="15" customHeight="1" x14ac:dyDescent="0.25">
      <c r="A150" s="208"/>
      <c r="B150" s="99" t="s">
        <v>66</v>
      </c>
      <c r="E150" s="100"/>
      <c r="G150" s="99">
        <v>5700</v>
      </c>
      <c r="H150" s="99">
        <v>6099</v>
      </c>
      <c r="I150" s="102" t="s">
        <v>596</v>
      </c>
      <c r="J150" s="102" t="s">
        <v>95</v>
      </c>
      <c r="K150" s="102" t="s">
        <v>597</v>
      </c>
      <c r="L150" s="132">
        <v>59.18539059469245</v>
      </c>
      <c r="M150" s="99">
        <v>14</v>
      </c>
      <c r="N150" s="99" t="s">
        <v>69</v>
      </c>
      <c r="AB150" s="101"/>
      <c r="AF150" s="103">
        <v>107878.45</v>
      </c>
      <c r="AG150" s="99"/>
      <c r="AY150" s="109"/>
      <c r="AZ150" s="99">
        <v>2719.521276535133</v>
      </c>
      <c r="BA150" s="101">
        <v>25.592371937120554</v>
      </c>
      <c r="BB150" s="104">
        <v>69599</v>
      </c>
      <c r="BC150" s="82">
        <f t="shared" si="6"/>
        <v>1.1295311729116357</v>
      </c>
      <c r="BD150" s="199"/>
    </row>
    <row r="151" spans="1:56" ht="15" customHeight="1" x14ac:dyDescent="0.25">
      <c r="A151" s="208"/>
      <c r="B151" s="48" t="s">
        <v>74</v>
      </c>
      <c r="C151" s="48"/>
      <c r="D151" s="48" t="s">
        <v>150</v>
      </c>
      <c r="E151" s="49">
        <v>42917</v>
      </c>
      <c r="F151" s="50"/>
      <c r="G151" s="99"/>
      <c r="H151" s="99"/>
      <c r="I151" s="51" t="s">
        <v>118</v>
      </c>
      <c r="J151" s="51" t="s">
        <v>119</v>
      </c>
      <c r="K151" s="51" t="s">
        <v>120</v>
      </c>
      <c r="L151" s="52"/>
      <c r="M151" s="48">
        <v>14</v>
      </c>
      <c r="N151" s="48" t="s">
        <v>121</v>
      </c>
      <c r="AB151" s="106">
        <v>0</v>
      </c>
      <c r="AF151" s="103">
        <v>287148</v>
      </c>
      <c r="AH151" s="54"/>
      <c r="AI151" s="99" t="s">
        <v>211</v>
      </c>
      <c r="AJ151" s="101" t="s">
        <v>175</v>
      </c>
      <c r="AY151" s="111" t="s">
        <v>166</v>
      </c>
      <c r="AZ151" s="74">
        <v>5239</v>
      </c>
      <c r="BA151" s="58">
        <v>18</v>
      </c>
      <c r="BB151" s="81">
        <v>94302</v>
      </c>
      <c r="BC151" s="82">
        <f t="shared" si="6"/>
        <v>1.5304393549894835</v>
      </c>
      <c r="BD151" s="199"/>
    </row>
    <row r="152" spans="1:56" ht="15" customHeight="1" x14ac:dyDescent="0.25">
      <c r="A152" s="208"/>
      <c r="B152" s="99" t="s">
        <v>74</v>
      </c>
      <c r="D152" s="99" t="s">
        <v>150</v>
      </c>
      <c r="E152" s="100">
        <v>43282</v>
      </c>
      <c r="G152" s="101">
        <v>11500</v>
      </c>
      <c r="H152" s="101">
        <v>14699</v>
      </c>
      <c r="I152" s="102" t="s">
        <v>118</v>
      </c>
      <c r="J152" s="102" t="s">
        <v>190</v>
      </c>
      <c r="K152" s="102" t="s">
        <v>191</v>
      </c>
      <c r="L152" s="101">
        <v>65</v>
      </c>
      <c r="M152" s="99">
        <v>14</v>
      </c>
      <c r="N152" s="99" t="s">
        <v>121</v>
      </c>
      <c r="AB152" s="101">
        <v>0</v>
      </c>
      <c r="AF152" s="103">
        <v>178452.75</v>
      </c>
      <c r="AI152" s="99" t="s">
        <v>115</v>
      </c>
      <c r="AK152" s="103">
        <v>178452.75</v>
      </c>
      <c r="AL152" s="103" t="str">
        <f>IF(AG152="","",AG152)</f>
        <v/>
      </c>
      <c r="AY152" s="109" t="s">
        <v>193</v>
      </c>
      <c r="AZ152" s="104">
        <v>6261.5</v>
      </c>
      <c r="BA152" s="101">
        <v>19</v>
      </c>
      <c r="BB152" s="81">
        <f>AZ152*BA152</f>
        <v>118968.5</v>
      </c>
      <c r="BC152" s="82">
        <f t="shared" si="6"/>
        <v>1.9307551738464335</v>
      </c>
      <c r="BD152" s="199"/>
    </row>
    <row r="153" spans="1:56" ht="15" customHeight="1" x14ac:dyDescent="0.25">
      <c r="A153" s="208"/>
      <c r="B153" s="99" t="s">
        <v>74</v>
      </c>
      <c r="G153" s="72">
        <v>3400</v>
      </c>
      <c r="H153" s="72">
        <v>5624</v>
      </c>
      <c r="I153" s="102" t="s">
        <v>119</v>
      </c>
      <c r="J153" s="102" t="s">
        <v>598</v>
      </c>
      <c r="K153" s="102" t="s">
        <v>599</v>
      </c>
      <c r="L153" s="132">
        <v>70.214757509470203</v>
      </c>
      <c r="M153" s="99">
        <v>14</v>
      </c>
      <c r="N153" s="99" t="s">
        <v>71</v>
      </c>
      <c r="AF153" s="103">
        <v>550000</v>
      </c>
      <c r="AI153" s="99" t="s">
        <v>836</v>
      </c>
      <c r="AJ153" s="101" t="s">
        <v>837</v>
      </c>
      <c r="AK153" s="103">
        <v>25000</v>
      </c>
      <c r="AM153" s="99" t="s">
        <v>838</v>
      </c>
      <c r="AN153" s="103">
        <v>75000</v>
      </c>
      <c r="AZ153" s="99">
        <v>18719.445447206792</v>
      </c>
      <c r="BA153" s="99">
        <v>20.025165866007768</v>
      </c>
      <c r="BB153" s="104">
        <v>374860</v>
      </c>
      <c r="BC153" s="82">
        <f t="shared" si="6"/>
        <v>6.0836514242683908</v>
      </c>
      <c r="BD153" s="199"/>
    </row>
    <row r="154" spans="1:56" ht="15" customHeight="1" x14ac:dyDescent="0.25">
      <c r="A154" s="208"/>
      <c r="B154" s="99" t="s">
        <v>66</v>
      </c>
      <c r="E154" s="100"/>
      <c r="G154" s="99">
        <v>11700</v>
      </c>
      <c r="H154" s="99">
        <v>11899</v>
      </c>
      <c r="I154" s="102" t="s">
        <v>602</v>
      </c>
      <c r="J154" s="102" t="s">
        <v>603</v>
      </c>
      <c r="K154" s="102" t="s">
        <v>78</v>
      </c>
      <c r="L154" s="132">
        <v>47</v>
      </c>
      <c r="M154" s="99">
        <v>14</v>
      </c>
      <c r="N154" s="99" t="s">
        <v>69</v>
      </c>
      <c r="AF154" s="103">
        <v>33464.5</v>
      </c>
      <c r="AG154" s="99"/>
      <c r="AY154" s="109"/>
      <c r="AZ154" s="99">
        <v>1080</v>
      </c>
      <c r="BA154" s="99">
        <v>20</v>
      </c>
      <c r="BB154" s="104">
        <v>21590</v>
      </c>
      <c r="BC154" s="82">
        <f t="shared" si="6"/>
        <v>0.35038690244345772</v>
      </c>
      <c r="BD154" s="199"/>
    </row>
    <row r="155" spans="1:56" ht="15" customHeight="1" x14ac:dyDescent="0.25">
      <c r="A155" s="208"/>
      <c r="B155" s="99" t="s">
        <v>66</v>
      </c>
      <c r="G155" s="72">
        <v>10300</v>
      </c>
      <c r="H155" s="72">
        <v>11699</v>
      </c>
      <c r="I155" s="102" t="s">
        <v>604</v>
      </c>
      <c r="J155" s="102" t="s">
        <v>605</v>
      </c>
      <c r="K155" s="102" t="s">
        <v>603</v>
      </c>
      <c r="L155" s="121">
        <v>65</v>
      </c>
      <c r="M155" s="99">
        <v>14</v>
      </c>
      <c r="N155" s="99" t="s">
        <v>121</v>
      </c>
      <c r="AF155" s="103">
        <v>68000.427000000011</v>
      </c>
      <c r="AZ155" s="99">
        <v>1719.962</v>
      </c>
      <c r="BA155" s="99">
        <v>24</v>
      </c>
      <c r="BB155" s="104">
        <v>41212.380000000005</v>
      </c>
      <c r="BC155" s="82">
        <f t="shared" si="6"/>
        <v>0.66884104541559564</v>
      </c>
      <c r="BD155" s="199"/>
    </row>
    <row r="156" spans="1:56" ht="15" customHeight="1" x14ac:dyDescent="0.25">
      <c r="A156" s="208"/>
      <c r="B156" s="99" t="s">
        <v>66</v>
      </c>
      <c r="D156" s="213"/>
      <c r="E156" s="100"/>
      <c r="G156" s="99">
        <v>9500</v>
      </c>
      <c r="H156" s="99">
        <v>10099</v>
      </c>
      <c r="I156" s="102" t="s">
        <v>597</v>
      </c>
      <c r="J156" s="102" t="s">
        <v>612</v>
      </c>
      <c r="K156" s="102" t="s">
        <v>613</v>
      </c>
      <c r="L156" s="132">
        <v>69.662633637548893</v>
      </c>
      <c r="M156" s="99">
        <v>14</v>
      </c>
      <c r="N156" s="99" t="s">
        <v>69</v>
      </c>
      <c r="AB156" s="101"/>
      <c r="AF156" s="103">
        <v>89163.75</v>
      </c>
      <c r="AG156" s="99"/>
      <c r="AY156" s="109"/>
      <c r="AZ156" s="104">
        <v>2396.8896479683081</v>
      </c>
      <c r="BA156" s="104">
        <v>23.999853330235837</v>
      </c>
      <c r="BB156" s="104">
        <v>57525</v>
      </c>
      <c r="BC156" s="82">
        <f t="shared" si="6"/>
        <v>0.93358066526446992</v>
      </c>
      <c r="BD156" s="199"/>
    </row>
    <row r="157" spans="1:56" ht="15" customHeight="1" x14ac:dyDescent="0.25">
      <c r="A157" s="208"/>
      <c r="B157" s="99" t="s">
        <v>74</v>
      </c>
      <c r="D157" s="213" t="s">
        <v>760</v>
      </c>
      <c r="G157" s="72">
        <v>12800</v>
      </c>
      <c r="H157" s="72">
        <v>13899</v>
      </c>
      <c r="I157" s="102" t="s">
        <v>619</v>
      </c>
      <c r="J157" s="102" t="s">
        <v>119</v>
      </c>
      <c r="K157" s="102" t="s">
        <v>78</v>
      </c>
      <c r="L157" s="121">
        <v>67.227121464226286</v>
      </c>
      <c r="M157" s="99">
        <v>14</v>
      </c>
      <c r="N157" s="99" t="s">
        <v>121</v>
      </c>
      <c r="AF157" s="103">
        <v>224112.9</v>
      </c>
      <c r="AZ157" s="99">
        <v>7455.6779837473296</v>
      </c>
      <c r="BA157" s="99">
        <v>18.217793243765058</v>
      </c>
      <c r="BB157" s="104">
        <v>135826</v>
      </c>
      <c r="BC157" s="82">
        <f t="shared" si="6"/>
        <v>2.2043377216899067</v>
      </c>
      <c r="BD157" s="199"/>
    </row>
    <row r="158" spans="1:56" ht="15" customHeight="1" x14ac:dyDescent="0.25">
      <c r="A158" s="208"/>
      <c r="B158" s="26" t="s">
        <v>377</v>
      </c>
      <c r="C158" s="26"/>
      <c r="D158" s="26">
        <v>370579</v>
      </c>
      <c r="E158" s="44"/>
      <c r="F158" s="45"/>
      <c r="G158" s="26"/>
      <c r="H158" s="26"/>
      <c r="I158" s="183" t="s">
        <v>382</v>
      </c>
      <c r="J158" s="183" t="s">
        <v>383</v>
      </c>
      <c r="K158" s="183" t="s">
        <v>384</v>
      </c>
      <c r="L158" s="188"/>
      <c r="M158" s="189">
        <v>15</v>
      </c>
      <c r="N158" s="189" t="s">
        <v>69</v>
      </c>
      <c r="O158" s="26"/>
      <c r="P158" s="26"/>
      <c r="Q158" s="47"/>
      <c r="R158" s="47"/>
      <c r="S158" s="178"/>
      <c r="T158" s="47"/>
      <c r="U158" s="26"/>
      <c r="V158" s="47"/>
      <c r="W158" s="83"/>
      <c r="X158" s="83"/>
      <c r="Y158" s="83"/>
      <c r="Z158" s="83"/>
      <c r="AA158" s="83" t="s">
        <v>76</v>
      </c>
      <c r="AB158" s="26">
        <v>7</v>
      </c>
      <c r="AC158" s="83"/>
      <c r="AD158" s="83"/>
      <c r="AE158" s="26"/>
      <c r="AF158" s="83">
        <v>18778.649999999998</v>
      </c>
      <c r="AG158" s="83">
        <v>3348.9</v>
      </c>
      <c r="AH158" s="45" t="s">
        <v>739</v>
      </c>
      <c r="AI158" s="46" t="s">
        <v>77</v>
      </c>
      <c r="AJ158" s="47"/>
      <c r="AK158" s="83"/>
      <c r="AL158" s="83"/>
      <c r="AM158" s="26"/>
      <c r="AN158" s="83"/>
      <c r="AO158" s="83"/>
      <c r="AP158" s="26"/>
      <c r="AQ158" s="83"/>
      <c r="AR158" s="83"/>
      <c r="AS158" s="26"/>
      <c r="AT158" s="83"/>
      <c r="AU158" s="83"/>
      <c r="AV158" s="26"/>
      <c r="AW158" s="26"/>
      <c r="AX158" s="26"/>
      <c r="AY158" s="188" t="s">
        <v>385</v>
      </c>
      <c r="AZ158" s="26"/>
      <c r="BA158" s="26"/>
      <c r="BB158" s="81">
        <v>0</v>
      </c>
      <c r="BC158" s="82">
        <f t="shared" si="6"/>
        <v>0</v>
      </c>
      <c r="BD158" s="199"/>
    </row>
    <row r="159" spans="1:56" ht="15" customHeight="1" x14ac:dyDescent="0.25">
      <c r="A159" s="208"/>
      <c r="B159" s="26" t="s">
        <v>66</v>
      </c>
      <c r="C159" s="26"/>
      <c r="D159" s="26" t="s">
        <v>823</v>
      </c>
      <c r="E159" s="26"/>
      <c r="F159" s="45"/>
      <c r="G159" s="45">
        <v>2400</v>
      </c>
      <c r="H159" s="45">
        <v>2899</v>
      </c>
      <c r="I159" s="46" t="s">
        <v>85</v>
      </c>
      <c r="J159" s="46" t="s">
        <v>521</v>
      </c>
      <c r="K159" s="46" t="s">
        <v>253</v>
      </c>
      <c r="L159" s="139">
        <v>60</v>
      </c>
      <c r="M159" s="26">
        <v>15</v>
      </c>
      <c r="N159" s="26" t="s">
        <v>71</v>
      </c>
      <c r="O159" s="26"/>
      <c r="P159" s="26"/>
      <c r="Q159" s="26"/>
      <c r="R159" s="26"/>
      <c r="S159" s="26"/>
      <c r="T159" s="26"/>
      <c r="U159" s="26"/>
      <c r="V159" s="26"/>
      <c r="W159" s="26"/>
      <c r="X159" s="26"/>
      <c r="Y159" s="26"/>
      <c r="Z159" s="26"/>
      <c r="AA159" s="26"/>
      <c r="AB159" s="26"/>
      <c r="AC159" s="26"/>
      <c r="AD159" s="26"/>
      <c r="AE159" s="26"/>
      <c r="AF159" s="83">
        <v>214247.55</v>
      </c>
      <c r="AG159" s="83">
        <v>228106.33</v>
      </c>
      <c r="AH159" s="45" t="s">
        <v>739</v>
      </c>
      <c r="AI159" s="26"/>
      <c r="AJ159" s="47"/>
      <c r="AK159" s="83"/>
      <c r="AL159" s="83"/>
      <c r="AM159" s="26"/>
      <c r="AN159" s="83"/>
      <c r="AO159" s="83"/>
      <c r="AP159" s="26"/>
      <c r="AQ159" s="83"/>
      <c r="AR159" s="83"/>
      <c r="AS159" s="26"/>
      <c r="AT159" s="83"/>
      <c r="AU159" s="83"/>
      <c r="AV159" s="26"/>
      <c r="AW159" s="26"/>
      <c r="AX159" s="26"/>
      <c r="AY159" s="190"/>
      <c r="AZ159" s="26">
        <v>3290</v>
      </c>
      <c r="BA159" s="26">
        <v>39.467173252279636</v>
      </c>
      <c r="BB159" s="84">
        <v>129847</v>
      </c>
      <c r="BC159" s="82">
        <f t="shared" si="6"/>
        <v>2.1073037573680247</v>
      </c>
      <c r="BD159" s="199"/>
    </row>
    <row r="160" spans="1:56" ht="15" customHeight="1" x14ac:dyDescent="0.25">
      <c r="A160" s="208"/>
      <c r="B160" s="26" t="s">
        <v>377</v>
      </c>
      <c r="C160" s="26"/>
      <c r="D160" s="26">
        <v>370579</v>
      </c>
      <c r="E160" s="26"/>
      <c r="F160" s="26"/>
      <c r="G160" s="26"/>
      <c r="H160" s="26"/>
      <c r="I160" s="183" t="s">
        <v>386</v>
      </c>
      <c r="J160" s="183" t="s">
        <v>387</v>
      </c>
      <c r="K160" s="183" t="s">
        <v>388</v>
      </c>
      <c r="L160" s="188"/>
      <c r="M160" s="189">
        <v>15</v>
      </c>
      <c r="N160" s="189" t="s">
        <v>69</v>
      </c>
      <c r="O160" s="26"/>
      <c r="P160" s="26"/>
      <c r="Q160" s="47"/>
      <c r="R160" s="47"/>
      <c r="S160" s="178"/>
      <c r="T160" s="47"/>
      <c r="U160" s="26"/>
      <c r="V160" s="47"/>
      <c r="W160" s="83"/>
      <c r="X160" s="83"/>
      <c r="Y160" s="83"/>
      <c r="Z160" s="83"/>
      <c r="AA160" s="83" t="s">
        <v>76</v>
      </c>
      <c r="AB160" s="26">
        <v>7</v>
      </c>
      <c r="AC160" s="83"/>
      <c r="AD160" s="83"/>
      <c r="AE160" s="26"/>
      <c r="AF160" s="83">
        <v>14086.05</v>
      </c>
      <c r="AG160" s="83">
        <v>13384.51</v>
      </c>
      <c r="AH160" s="45" t="s">
        <v>739</v>
      </c>
      <c r="AI160" s="46" t="s">
        <v>77</v>
      </c>
      <c r="AJ160" s="47"/>
      <c r="AK160" s="83"/>
      <c r="AL160" s="83"/>
      <c r="AM160" s="26"/>
      <c r="AN160" s="83"/>
      <c r="AO160" s="83"/>
      <c r="AP160" s="26"/>
      <c r="AQ160" s="83"/>
      <c r="AR160" s="83"/>
      <c r="AS160" s="26"/>
      <c r="AT160" s="83"/>
      <c r="AU160" s="83"/>
      <c r="AV160" s="26"/>
      <c r="AW160" s="26"/>
      <c r="AX160" s="26"/>
      <c r="AY160" s="188" t="s">
        <v>123</v>
      </c>
      <c r="AZ160" s="26"/>
      <c r="BA160" s="26"/>
      <c r="BB160" s="81">
        <v>0</v>
      </c>
      <c r="BC160" s="82">
        <f t="shared" si="6"/>
        <v>0</v>
      </c>
      <c r="BD160" s="199"/>
    </row>
    <row r="161" spans="1:56" ht="15" customHeight="1" x14ac:dyDescent="0.25">
      <c r="A161" s="208"/>
      <c r="B161" s="99" t="s">
        <v>66</v>
      </c>
      <c r="D161" s="213"/>
      <c r="E161" s="100"/>
      <c r="G161" s="99">
        <v>4300</v>
      </c>
      <c r="H161" s="99">
        <v>4399</v>
      </c>
      <c r="I161" s="102" t="s">
        <v>622</v>
      </c>
      <c r="J161" s="102" t="s">
        <v>78</v>
      </c>
      <c r="K161" s="102" t="s">
        <v>623</v>
      </c>
      <c r="L161" s="129">
        <v>51.705830388692583</v>
      </c>
      <c r="M161" s="99">
        <v>15</v>
      </c>
      <c r="N161" s="99" t="s">
        <v>69</v>
      </c>
      <c r="Q161" s="101"/>
      <c r="R161" s="101"/>
      <c r="S161" s="105"/>
      <c r="T161" s="101"/>
      <c r="V161" s="101"/>
      <c r="W161" s="103"/>
      <c r="X161" s="103"/>
      <c r="Y161" s="103"/>
      <c r="Z161" s="103"/>
      <c r="AA161" s="103"/>
      <c r="AC161" s="103"/>
      <c r="AD161" s="103"/>
      <c r="AF161" s="103">
        <v>24564.400000000001</v>
      </c>
      <c r="AG161" s="99"/>
      <c r="AY161" s="109"/>
      <c r="AZ161" s="99">
        <v>660.34670396456295</v>
      </c>
      <c r="BA161" s="99">
        <v>23.999514050501677</v>
      </c>
      <c r="BB161" s="104">
        <v>15848</v>
      </c>
      <c r="BC161" s="82">
        <f t="shared" si="6"/>
        <v>0.25719924177507725</v>
      </c>
      <c r="BD161" s="199"/>
    </row>
    <row r="162" spans="1:56" ht="15" customHeight="1" x14ac:dyDescent="0.25">
      <c r="A162" s="208"/>
      <c r="B162" s="99" t="s">
        <v>66</v>
      </c>
      <c r="E162" s="100"/>
      <c r="G162" s="99">
        <v>3500</v>
      </c>
      <c r="H162" s="99">
        <v>3799</v>
      </c>
      <c r="I162" s="102" t="s">
        <v>624</v>
      </c>
      <c r="J162" s="102" t="s">
        <v>625</v>
      </c>
      <c r="K162" s="102" t="s">
        <v>78</v>
      </c>
      <c r="L162" s="129">
        <v>28.443453935098844</v>
      </c>
      <c r="M162" s="99">
        <v>15</v>
      </c>
      <c r="N162" s="99" t="s">
        <v>69</v>
      </c>
      <c r="AB162" s="101"/>
      <c r="AF162" s="103">
        <v>41555.5</v>
      </c>
      <c r="AG162" s="99"/>
      <c r="AY162" s="109"/>
      <c r="AZ162" s="104">
        <v>1103.1396944705639</v>
      </c>
      <c r="BA162" s="104">
        <v>24.303358980176192</v>
      </c>
      <c r="BB162" s="104">
        <v>26810</v>
      </c>
      <c r="BC162" s="82">
        <f t="shared" si="6"/>
        <v>0.43510295759653089</v>
      </c>
      <c r="BD162" s="199"/>
    </row>
    <row r="163" spans="1:56" ht="15" customHeight="1" x14ac:dyDescent="0.25">
      <c r="A163" s="208"/>
      <c r="B163" s="99" t="s">
        <v>66</v>
      </c>
      <c r="E163" s="100"/>
      <c r="G163" s="99">
        <v>300</v>
      </c>
      <c r="H163" s="99">
        <v>699</v>
      </c>
      <c r="I163" s="102" t="s">
        <v>626</v>
      </c>
      <c r="J163" s="102" t="s">
        <v>391</v>
      </c>
      <c r="K163" s="102" t="s">
        <v>296</v>
      </c>
      <c r="L163" s="129">
        <v>53.25309499365904</v>
      </c>
      <c r="M163" s="99">
        <v>15</v>
      </c>
      <c r="N163" s="99" t="s">
        <v>69</v>
      </c>
      <c r="Q163" s="101"/>
      <c r="R163" s="101"/>
      <c r="S163" s="105"/>
      <c r="T163" s="101"/>
      <c r="V163" s="101"/>
      <c r="W163" s="103"/>
      <c r="X163" s="103"/>
      <c r="Y163" s="103"/>
      <c r="Z163" s="103"/>
      <c r="AA163" s="103"/>
      <c r="AC163" s="103"/>
      <c r="AD163" s="103"/>
      <c r="AF163" s="103">
        <v>102665.8</v>
      </c>
      <c r="AG163" s="99"/>
      <c r="AY163" s="109"/>
      <c r="AZ163" s="99">
        <v>1919.8373857125491</v>
      </c>
      <c r="BA163" s="99">
        <v>34.500838713179064</v>
      </c>
      <c r="BB163" s="104">
        <v>66236</v>
      </c>
      <c r="BC163" s="82">
        <f t="shared" si="6"/>
        <v>1.0749526109423282</v>
      </c>
      <c r="BD163" s="199"/>
    </row>
    <row r="164" spans="1:56" ht="15" customHeight="1" x14ac:dyDescent="0.25">
      <c r="A164" s="208"/>
      <c r="B164" s="99" t="s">
        <v>66</v>
      </c>
      <c r="E164" s="100"/>
      <c r="G164" s="99">
        <v>1200</v>
      </c>
      <c r="H164" s="99">
        <v>1320</v>
      </c>
      <c r="I164" s="102" t="s">
        <v>627</v>
      </c>
      <c r="J164" s="102" t="s">
        <v>117</v>
      </c>
      <c r="K164" s="102" t="s">
        <v>628</v>
      </c>
      <c r="L164" s="129">
        <v>59.018774499690529</v>
      </c>
      <c r="M164" s="99">
        <v>15</v>
      </c>
      <c r="N164" s="99" t="s">
        <v>69</v>
      </c>
      <c r="Q164" s="101"/>
      <c r="R164" s="101"/>
      <c r="S164" s="105"/>
      <c r="T164" s="101"/>
      <c r="V164" s="101"/>
      <c r="W164" s="103"/>
      <c r="X164" s="103"/>
      <c r="Y164" s="103"/>
      <c r="Z164" s="103"/>
      <c r="AA164" s="103"/>
      <c r="AC164" s="103"/>
      <c r="AD164" s="103"/>
      <c r="AF164" s="103">
        <v>30051.4</v>
      </c>
      <c r="AG164" s="99"/>
      <c r="AY164" s="109"/>
      <c r="AZ164" s="99">
        <v>794.14090053792006</v>
      </c>
      <c r="BA164" s="99">
        <v>24.413803629642203</v>
      </c>
      <c r="BB164" s="104">
        <v>19388</v>
      </c>
      <c r="BC164" s="82">
        <f t="shared" si="6"/>
        <v>0.31465035963750615</v>
      </c>
      <c r="BD164" s="199"/>
    </row>
    <row r="165" spans="1:56" ht="15" customHeight="1" x14ac:dyDescent="0.25">
      <c r="A165" s="208"/>
      <c r="B165" s="99" t="s">
        <v>66</v>
      </c>
      <c r="E165" s="100"/>
      <c r="G165" s="99">
        <v>1600</v>
      </c>
      <c r="H165" s="99">
        <v>1749</v>
      </c>
      <c r="I165" s="102" t="s">
        <v>629</v>
      </c>
      <c r="J165" s="102" t="s">
        <v>117</v>
      </c>
      <c r="K165" s="102" t="s">
        <v>630</v>
      </c>
      <c r="L165" s="121">
        <v>71.041933314115497</v>
      </c>
      <c r="M165" s="99">
        <v>15</v>
      </c>
      <c r="N165" s="99" t="s">
        <v>69</v>
      </c>
      <c r="AB165" s="101"/>
      <c r="AF165" s="103">
        <v>80654.25</v>
      </c>
      <c r="AY165" s="109"/>
      <c r="AZ165" s="104">
        <v>1224.4895644375099</v>
      </c>
      <c r="BA165" s="104">
        <v>42.495258033418324</v>
      </c>
      <c r="BB165" s="104">
        <v>52035</v>
      </c>
      <c r="BC165" s="82">
        <f t="shared" si="6"/>
        <v>0.84448274518968613</v>
      </c>
      <c r="BD165" s="199"/>
    </row>
    <row r="166" spans="1:56" ht="15" customHeight="1" x14ac:dyDescent="0.25">
      <c r="A166" s="208"/>
      <c r="B166" s="99" t="s">
        <v>66</v>
      </c>
      <c r="E166" s="100"/>
      <c r="G166" s="99">
        <v>4442</v>
      </c>
      <c r="H166" s="99">
        <v>4516</v>
      </c>
      <c r="I166" s="102" t="s">
        <v>631</v>
      </c>
      <c r="J166" s="102" t="s">
        <v>627</v>
      </c>
      <c r="K166" s="102" t="s">
        <v>78</v>
      </c>
      <c r="L166" s="129">
        <v>19</v>
      </c>
      <c r="M166" s="99">
        <v>15</v>
      </c>
      <c r="N166" s="99" t="s">
        <v>69</v>
      </c>
      <c r="AF166" s="103">
        <v>45416</v>
      </c>
      <c r="AM166" s="108"/>
      <c r="AY166" s="109"/>
      <c r="AZ166" s="99">
        <v>649</v>
      </c>
      <c r="BA166" s="99">
        <v>20</v>
      </c>
      <c r="BB166" s="104">
        <v>12976</v>
      </c>
      <c r="BC166" s="82">
        <f t="shared" si="6"/>
        <v>0.21058918231154736</v>
      </c>
      <c r="BD166" s="199"/>
    </row>
    <row r="167" spans="1:56" ht="15" customHeight="1" x14ac:dyDescent="0.25">
      <c r="A167" s="208"/>
      <c r="B167" s="99" t="s">
        <v>66</v>
      </c>
      <c r="E167" s="100"/>
      <c r="G167" s="99">
        <v>2800</v>
      </c>
      <c r="H167" s="99">
        <v>3099</v>
      </c>
      <c r="I167" s="102" t="s">
        <v>140</v>
      </c>
      <c r="J167" s="102" t="s">
        <v>632</v>
      </c>
      <c r="K167" s="102" t="s">
        <v>253</v>
      </c>
      <c r="L167" s="129">
        <v>50.661716647443292</v>
      </c>
      <c r="M167" s="99">
        <v>15</v>
      </c>
      <c r="N167" s="99" t="s">
        <v>69</v>
      </c>
      <c r="AF167" s="103">
        <v>64504.800000000003</v>
      </c>
      <c r="AG167" s="99"/>
      <c r="AM167" s="108"/>
      <c r="AY167" s="109"/>
      <c r="AZ167" s="99">
        <v>1417.7831560931781</v>
      </c>
      <c r="BA167" s="99">
        <v>29.352866706835776</v>
      </c>
      <c r="BB167" s="104">
        <v>41616</v>
      </c>
      <c r="BC167" s="82">
        <f t="shared" si="6"/>
        <v>0.67539144659967287</v>
      </c>
      <c r="BD167" s="199"/>
    </row>
    <row r="168" spans="1:56" ht="15" customHeight="1" x14ac:dyDescent="0.25">
      <c r="A168" s="208"/>
      <c r="B168" s="48"/>
      <c r="C168" s="48"/>
      <c r="D168" s="99" t="s">
        <v>225</v>
      </c>
      <c r="E168" s="49">
        <v>42917</v>
      </c>
      <c r="F168" s="50"/>
      <c r="G168" s="99"/>
      <c r="H168" s="99"/>
      <c r="I168" s="51" t="s">
        <v>125</v>
      </c>
      <c r="J168" s="51" t="s">
        <v>124</v>
      </c>
      <c r="K168" s="51" t="s">
        <v>96</v>
      </c>
      <c r="L168" s="52"/>
      <c r="M168" s="48">
        <v>15</v>
      </c>
      <c r="N168" s="48" t="s">
        <v>73</v>
      </c>
      <c r="AB168" s="106">
        <v>0</v>
      </c>
      <c r="AE168" s="99" t="s">
        <v>226</v>
      </c>
      <c r="AF168" s="103">
        <v>33872.85</v>
      </c>
      <c r="AH168" s="54"/>
      <c r="AI168" s="99" t="s">
        <v>177</v>
      </c>
      <c r="AY168" s="111" t="s">
        <v>70</v>
      </c>
      <c r="AZ168" s="99">
        <v>567</v>
      </c>
      <c r="BA168" s="101">
        <v>36</v>
      </c>
      <c r="BB168" s="81">
        <v>20412</v>
      </c>
      <c r="BC168" s="82">
        <f t="shared" si="6"/>
        <v>0.33126898808132743</v>
      </c>
      <c r="BD168" s="199"/>
    </row>
    <row r="169" spans="1:56" ht="15" customHeight="1" x14ac:dyDescent="0.25">
      <c r="A169" s="208"/>
      <c r="B169" s="99" t="s">
        <v>66</v>
      </c>
      <c r="E169" s="100"/>
      <c r="G169" s="99">
        <v>1200</v>
      </c>
      <c r="H169" s="99">
        <v>1499</v>
      </c>
      <c r="I169" s="102" t="s">
        <v>633</v>
      </c>
      <c r="J169" s="102" t="s">
        <v>255</v>
      </c>
      <c r="K169" s="102" t="s">
        <v>78</v>
      </c>
      <c r="L169" s="121">
        <v>51</v>
      </c>
      <c r="M169" s="99">
        <v>15</v>
      </c>
      <c r="N169" s="99" t="s">
        <v>69</v>
      </c>
      <c r="Q169" s="101"/>
      <c r="R169" s="101"/>
      <c r="S169" s="105"/>
      <c r="T169" s="101"/>
      <c r="V169" s="101"/>
      <c r="W169" s="103"/>
      <c r="X169" s="103"/>
      <c r="Y169" s="103"/>
      <c r="Z169" s="103"/>
      <c r="AA169" s="103"/>
      <c r="AC169" s="103"/>
      <c r="AD169" s="103"/>
      <c r="AF169" s="103">
        <v>52250.5</v>
      </c>
      <c r="AG169" s="99"/>
      <c r="AY169" s="109"/>
      <c r="AZ169" s="99">
        <v>1705</v>
      </c>
      <c r="BA169" s="99">
        <v>20</v>
      </c>
      <c r="BB169" s="104">
        <v>33710</v>
      </c>
      <c r="BC169" s="82">
        <f t="shared" si="6"/>
        <v>0.54708395004024823</v>
      </c>
      <c r="BD169" s="199"/>
    </row>
    <row r="170" spans="1:56" ht="15" customHeight="1" x14ac:dyDescent="0.25">
      <c r="A170" s="208"/>
      <c r="B170" s="99" t="s">
        <v>66</v>
      </c>
      <c r="D170" s="99" t="s">
        <v>454</v>
      </c>
      <c r="E170" s="100"/>
      <c r="G170" s="99"/>
      <c r="H170" s="99"/>
      <c r="I170" s="51" t="s">
        <v>299</v>
      </c>
      <c r="J170" s="102" t="s">
        <v>97</v>
      </c>
      <c r="K170" s="102" t="s">
        <v>455</v>
      </c>
      <c r="L170" s="104">
        <v>73</v>
      </c>
      <c r="M170" s="99">
        <v>16</v>
      </c>
      <c r="N170" s="99" t="s">
        <v>71</v>
      </c>
      <c r="AB170" s="101"/>
      <c r="AE170" s="103"/>
      <c r="AF170" s="103">
        <v>297233</v>
      </c>
      <c r="AY170" s="109" t="s">
        <v>463</v>
      </c>
      <c r="AZ170" s="104"/>
      <c r="BA170" s="104"/>
      <c r="BB170" s="81"/>
      <c r="BC170" s="82"/>
      <c r="BD170" s="199"/>
    </row>
    <row r="171" spans="1:56" ht="15" customHeight="1" x14ac:dyDescent="0.25">
      <c r="A171" s="208"/>
      <c r="B171" s="99" t="s">
        <v>66</v>
      </c>
      <c r="E171" s="100"/>
      <c r="G171" s="99">
        <v>5000</v>
      </c>
      <c r="H171" s="99">
        <v>5199</v>
      </c>
      <c r="I171" s="102" t="s">
        <v>634</v>
      </c>
      <c r="J171" s="102" t="s">
        <v>451</v>
      </c>
      <c r="K171" s="102" t="s">
        <v>78</v>
      </c>
      <c r="L171" s="132">
        <v>73.563616993520895</v>
      </c>
      <c r="M171" s="99">
        <v>16</v>
      </c>
      <c r="N171" s="99" t="s">
        <v>69</v>
      </c>
      <c r="AB171" s="101"/>
      <c r="AF171" s="103">
        <v>71290.7</v>
      </c>
      <c r="AY171" s="109"/>
      <c r="AZ171" s="104">
        <v>2299.6811160766802</v>
      </c>
      <c r="BA171" s="101">
        <v>20.000164230798678</v>
      </c>
      <c r="BB171" s="104">
        <v>45994</v>
      </c>
      <c r="BC171" s="82">
        <f t="shared" ref="BC171:BC183" si="7">BB171/(5280*11.67)</f>
        <v>0.74644257484874454</v>
      </c>
      <c r="BD171" s="199"/>
    </row>
    <row r="172" spans="1:56" ht="15" customHeight="1" x14ac:dyDescent="0.25">
      <c r="A172" s="208"/>
      <c r="B172" s="99" t="s">
        <v>66</v>
      </c>
      <c r="F172" s="99"/>
      <c r="G172" s="99">
        <v>6600</v>
      </c>
      <c r="H172" s="99">
        <v>6703</v>
      </c>
      <c r="I172" s="102" t="s">
        <v>635</v>
      </c>
      <c r="J172" s="102" t="s">
        <v>634</v>
      </c>
      <c r="K172" s="102" t="s">
        <v>636</v>
      </c>
      <c r="L172" s="132">
        <v>58.453028107794843</v>
      </c>
      <c r="M172" s="99">
        <v>16</v>
      </c>
      <c r="N172" s="99" t="s">
        <v>69</v>
      </c>
      <c r="AF172" s="103">
        <v>26745.25</v>
      </c>
      <c r="AG172" s="99"/>
      <c r="AH172" s="99"/>
      <c r="AQ172" s="99"/>
      <c r="AR172" s="99"/>
      <c r="AT172" s="99"/>
      <c r="AU172" s="99"/>
      <c r="AZ172" s="99">
        <v>915.07190170774993</v>
      </c>
      <c r="BA172" s="99">
        <v>18.856441737308199</v>
      </c>
      <c r="BB172" s="104">
        <v>17255</v>
      </c>
      <c r="BC172" s="82">
        <f t="shared" si="7"/>
        <v>0.2800336267559918</v>
      </c>
      <c r="BD172" s="199"/>
    </row>
    <row r="173" spans="1:56" ht="15" customHeight="1" x14ac:dyDescent="0.25">
      <c r="A173" s="208"/>
      <c r="B173" s="99" t="s">
        <v>74</v>
      </c>
      <c r="G173" s="72">
        <v>7500</v>
      </c>
      <c r="H173" s="72">
        <v>7999</v>
      </c>
      <c r="I173" s="102" t="s">
        <v>371</v>
      </c>
      <c r="J173" s="102" t="s">
        <v>637</v>
      </c>
      <c r="K173" s="102" t="s">
        <v>638</v>
      </c>
      <c r="L173" s="121">
        <v>77.753009554689385</v>
      </c>
      <c r="M173" s="99">
        <v>16</v>
      </c>
      <c r="N173" s="99" t="s">
        <v>121</v>
      </c>
      <c r="AF173" s="103">
        <v>95670.299999999988</v>
      </c>
      <c r="AZ173" s="99">
        <v>2959.468478521102</v>
      </c>
      <c r="BA173" s="99">
        <v>19.592031616763364</v>
      </c>
      <c r="BB173" s="104">
        <v>57982</v>
      </c>
      <c r="BC173" s="82">
        <f t="shared" si="7"/>
        <v>0.94099737737269873</v>
      </c>
      <c r="BD173" s="199"/>
    </row>
    <row r="174" spans="1:56" ht="15" customHeight="1" x14ac:dyDescent="0.25">
      <c r="A174" s="208"/>
      <c r="B174" s="99" t="s">
        <v>66</v>
      </c>
      <c r="D174" s="99" t="s">
        <v>426</v>
      </c>
      <c r="E174" s="100"/>
      <c r="G174" s="121">
        <v>10500</v>
      </c>
      <c r="H174" s="121">
        <v>10599</v>
      </c>
      <c r="I174" s="128" t="s">
        <v>297</v>
      </c>
      <c r="J174" s="128" t="s">
        <v>78</v>
      </c>
      <c r="K174" s="128" t="s">
        <v>298</v>
      </c>
      <c r="L174" s="121">
        <v>59</v>
      </c>
      <c r="M174" s="126">
        <v>17</v>
      </c>
      <c r="N174" s="126" t="s">
        <v>69</v>
      </c>
      <c r="AB174" s="101">
        <v>0</v>
      </c>
      <c r="AF174" s="127">
        <v>30665.200000000001</v>
      </c>
      <c r="AY174" s="109" t="s">
        <v>453</v>
      </c>
      <c r="AZ174" s="129">
        <v>581.86934333212503</v>
      </c>
      <c r="BA174" s="121">
        <v>34</v>
      </c>
      <c r="BB174" s="130">
        <v>19784</v>
      </c>
      <c r="BC174" s="82">
        <f t="shared" si="7"/>
        <v>0.32107709485601515</v>
      </c>
      <c r="BD174" s="199"/>
    </row>
    <row r="175" spans="1:56" ht="15" customHeight="1" x14ac:dyDescent="0.25">
      <c r="A175" s="208"/>
      <c r="B175" s="99" t="s">
        <v>66</v>
      </c>
      <c r="D175" s="99" t="s">
        <v>426</v>
      </c>
      <c r="E175" s="100"/>
      <c r="G175" s="121">
        <v>4100</v>
      </c>
      <c r="H175" s="121">
        <v>4399</v>
      </c>
      <c r="I175" s="128" t="s">
        <v>298</v>
      </c>
      <c r="J175" s="128" t="s">
        <v>78</v>
      </c>
      <c r="K175" s="128" t="s">
        <v>299</v>
      </c>
      <c r="L175" s="121">
        <v>58.915724710258978</v>
      </c>
      <c r="M175" s="126">
        <v>17</v>
      </c>
      <c r="N175" s="126" t="s">
        <v>69</v>
      </c>
      <c r="AB175" s="101">
        <v>2</v>
      </c>
      <c r="AF175" s="127">
        <v>43331.8</v>
      </c>
      <c r="AY175" s="109" t="s">
        <v>453</v>
      </c>
      <c r="AZ175" s="129">
        <v>1188.8878066785098</v>
      </c>
      <c r="BA175" s="121">
        <v>23.514413927839747</v>
      </c>
      <c r="BB175" s="130">
        <v>27956</v>
      </c>
      <c r="BC175" s="82">
        <f t="shared" si="7"/>
        <v>0.45370153981979178</v>
      </c>
      <c r="BD175" s="199"/>
    </row>
    <row r="176" spans="1:56" ht="15" customHeight="1" x14ac:dyDescent="0.25">
      <c r="A176" s="208"/>
      <c r="B176" s="99" t="s">
        <v>66</v>
      </c>
      <c r="D176" s="99" t="s">
        <v>426</v>
      </c>
      <c r="E176" s="100"/>
      <c r="G176" s="121">
        <v>3700</v>
      </c>
      <c r="H176" s="121">
        <v>3799</v>
      </c>
      <c r="I176" s="128" t="s">
        <v>300</v>
      </c>
      <c r="J176" s="128" t="s">
        <v>299</v>
      </c>
      <c r="K176" s="128" t="s">
        <v>299</v>
      </c>
      <c r="L176" s="121">
        <v>51</v>
      </c>
      <c r="M176" s="126">
        <v>17</v>
      </c>
      <c r="N176" s="126" t="s">
        <v>69</v>
      </c>
      <c r="Q176" s="101"/>
      <c r="R176" s="101"/>
      <c r="S176" s="105"/>
      <c r="T176" s="101"/>
      <c r="V176" s="101"/>
      <c r="W176" s="103"/>
      <c r="X176" s="103"/>
      <c r="Y176" s="103"/>
      <c r="Z176" s="103"/>
      <c r="AA176" s="103"/>
      <c r="AB176" s="99">
        <v>4</v>
      </c>
      <c r="AC176" s="103"/>
      <c r="AD176" s="103"/>
      <c r="AF176" s="127">
        <v>47671.8</v>
      </c>
      <c r="AY176" s="109" t="s">
        <v>453</v>
      </c>
      <c r="AZ176" s="129">
        <v>1281.5067496377101</v>
      </c>
      <c r="BA176" s="121">
        <v>24</v>
      </c>
      <c r="BB176" s="130">
        <v>30756</v>
      </c>
      <c r="BC176" s="82">
        <f t="shared" si="7"/>
        <v>0.49914310197086548</v>
      </c>
      <c r="BD176" s="199"/>
    </row>
    <row r="177" spans="1:56" ht="15" customHeight="1" x14ac:dyDescent="0.25">
      <c r="A177" s="208"/>
      <c r="B177" s="99" t="s">
        <v>66</v>
      </c>
      <c r="D177" s="99" t="s">
        <v>426</v>
      </c>
      <c r="E177" s="100"/>
      <c r="G177" s="121">
        <v>11006</v>
      </c>
      <c r="H177" s="121">
        <v>11199</v>
      </c>
      <c r="I177" s="128" t="s">
        <v>301</v>
      </c>
      <c r="J177" s="128" t="s">
        <v>302</v>
      </c>
      <c r="K177" s="128" t="s">
        <v>303</v>
      </c>
      <c r="L177" s="121">
        <v>61.288399604268847</v>
      </c>
      <c r="M177" s="126">
        <v>17</v>
      </c>
      <c r="N177" s="126" t="s">
        <v>69</v>
      </c>
      <c r="AB177" s="99">
        <v>5</v>
      </c>
      <c r="AF177" s="127">
        <v>73635.850000000006</v>
      </c>
      <c r="AG177" s="99"/>
      <c r="AM177" s="108"/>
      <c r="AY177" s="109" t="s">
        <v>453</v>
      </c>
      <c r="AZ177" s="129">
        <v>2077.0469666851009</v>
      </c>
      <c r="BA177" s="121">
        <v>22.872376389167368</v>
      </c>
      <c r="BB177" s="130">
        <v>47507</v>
      </c>
      <c r="BC177" s="82">
        <f t="shared" si="7"/>
        <v>0.77099724753966403</v>
      </c>
      <c r="BD177" s="199"/>
    </row>
    <row r="178" spans="1:56" ht="15" customHeight="1" x14ac:dyDescent="0.25">
      <c r="A178" s="208"/>
      <c r="B178" s="99" t="s">
        <v>66</v>
      </c>
      <c r="D178" s="99" t="s">
        <v>426</v>
      </c>
      <c r="E178" s="100"/>
      <c r="G178" s="121">
        <v>4500</v>
      </c>
      <c r="H178" s="121">
        <v>4599</v>
      </c>
      <c r="I178" s="128" t="s">
        <v>304</v>
      </c>
      <c r="J178" s="128" t="s">
        <v>301</v>
      </c>
      <c r="K178" s="128" t="s">
        <v>78</v>
      </c>
      <c r="L178" s="121">
        <v>66</v>
      </c>
      <c r="M178" s="126">
        <v>17</v>
      </c>
      <c r="N178" s="126" t="s">
        <v>69</v>
      </c>
      <c r="Q178" s="101"/>
      <c r="R178" s="101"/>
      <c r="S178" s="105"/>
      <c r="T178" s="101"/>
      <c r="V178" s="101"/>
      <c r="W178" s="103"/>
      <c r="X178" s="103"/>
      <c r="Y178" s="103"/>
      <c r="Z178" s="103"/>
      <c r="AA178" s="103"/>
      <c r="AB178" s="99">
        <v>2</v>
      </c>
      <c r="AC178" s="103"/>
      <c r="AD178" s="103"/>
      <c r="AF178" s="127">
        <v>15304.7</v>
      </c>
      <c r="AY178" s="109" t="s">
        <v>453</v>
      </c>
      <c r="AZ178" s="129">
        <v>411.40914710868702</v>
      </c>
      <c r="BA178" s="121">
        <v>24</v>
      </c>
      <c r="BB178" s="130">
        <v>9874</v>
      </c>
      <c r="BC178" s="82">
        <f t="shared" si="7"/>
        <v>0.16024642309989354</v>
      </c>
      <c r="BD178" s="199"/>
    </row>
    <row r="179" spans="1:56" ht="15" customHeight="1" x14ac:dyDescent="0.25">
      <c r="A179" s="208"/>
      <c r="B179" s="99" t="s">
        <v>66</v>
      </c>
      <c r="D179" s="99" t="s">
        <v>426</v>
      </c>
      <c r="E179" s="100"/>
      <c r="G179" s="121">
        <v>10700</v>
      </c>
      <c r="H179" s="121">
        <v>10712</v>
      </c>
      <c r="I179" s="128" t="s">
        <v>303</v>
      </c>
      <c r="J179" s="128" t="s">
        <v>305</v>
      </c>
      <c r="K179" s="128" t="s">
        <v>301</v>
      </c>
      <c r="L179" s="121">
        <v>52</v>
      </c>
      <c r="M179" s="126">
        <v>17</v>
      </c>
      <c r="N179" s="126" t="s">
        <v>69</v>
      </c>
      <c r="AB179" s="101">
        <v>3</v>
      </c>
      <c r="AF179" s="127">
        <v>26463.15</v>
      </c>
      <c r="AY179" s="109" t="s">
        <v>453</v>
      </c>
      <c r="AZ179" s="129">
        <v>656.65349788515402</v>
      </c>
      <c r="BA179" s="121">
        <v>26</v>
      </c>
      <c r="BB179" s="130">
        <v>17073</v>
      </c>
      <c r="BC179" s="82">
        <f t="shared" si="7"/>
        <v>0.27707992521617203</v>
      </c>
      <c r="BD179" s="199"/>
    </row>
    <row r="180" spans="1:56" ht="15" customHeight="1" x14ac:dyDescent="0.25">
      <c r="A180" s="208"/>
      <c r="B180" s="99" t="s">
        <v>66</v>
      </c>
      <c r="E180" s="100"/>
      <c r="G180" s="99">
        <v>13600</v>
      </c>
      <c r="H180" s="99">
        <v>13699</v>
      </c>
      <c r="I180" s="102" t="s">
        <v>639</v>
      </c>
      <c r="J180" s="102" t="s">
        <v>640</v>
      </c>
      <c r="K180" s="102" t="s">
        <v>78</v>
      </c>
      <c r="L180" s="132">
        <v>67</v>
      </c>
      <c r="M180" s="99">
        <v>17</v>
      </c>
      <c r="N180" s="99" t="s">
        <v>69</v>
      </c>
      <c r="AB180" s="101"/>
      <c r="AF180" s="103">
        <v>11609.5</v>
      </c>
      <c r="AG180" s="99"/>
      <c r="AY180" s="109"/>
      <c r="AZ180" s="201">
        <v>312.07616528398398</v>
      </c>
      <c r="BA180" s="201">
        <v>24</v>
      </c>
      <c r="BB180" s="104">
        <v>7490</v>
      </c>
      <c r="BC180" s="82">
        <f t="shared" si="7"/>
        <v>0.1215561787541222</v>
      </c>
      <c r="BD180" s="199"/>
    </row>
    <row r="181" spans="1:56" ht="15" customHeight="1" x14ac:dyDescent="0.25">
      <c r="A181" s="208"/>
      <c r="B181" s="99" t="s">
        <v>66</v>
      </c>
      <c r="E181" s="100"/>
      <c r="G181" s="99">
        <v>3400</v>
      </c>
      <c r="H181" s="99">
        <v>3599</v>
      </c>
      <c r="I181" s="102" t="s">
        <v>640</v>
      </c>
      <c r="J181" s="102" t="s">
        <v>641</v>
      </c>
      <c r="K181" s="102" t="s">
        <v>642</v>
      </c>
      <c r="L181" s="132">
        <v>59.894285039809432</v>
      </c>
      <c r="M181" s="99">
        <v>17</v>
      </c>
      <c r="N181" s="99" t="s">
        <v>69</v>
      </c>
      <c r="AB181" s="101"/>
      <c r="AF181" s="103">
        <v>72225.350000000006</v>
      </c>
      <c r="AG181" s="99"/>
      <c r="AY181" s="109"/>
      <c r="AZ181" s="201">
        <v>2053.5540883169829</v>
      </c>
      <c r="BA181" s="201">
        <v>22.690904644342329</v>
      </c>
      <c r="BB181" s="104">
        <v>46597</v>
      </c>
      <c r="BC181" s="82">
        <f t="shared" si="7"/>
        <v>0.75622873984056505</v>
      </c>
      <c r="BD181" s="199"/>
    </row>
    <row r="182" spans="1:56" ht="15" customHeight="1" x14ac:dyDescent="0.25">
      <c r="A182" s="208"/>
      <c r="B182" s="99" t="s">
        <v>66</v>
      </c>
      <c r="E182" s="100"/>
      <c r="G182" s="99">
        <v>13400</v>
      </c>
      <c r="H182" s="99">
        <v>13499</v>
      </c>
      <c r="I182" s="102" t="s">
        <v>643</v>
      </c>
      <c r="J182" s="102" t="s">
        <v>78</v>
      </c>
      <c r="K182" s="102" t="s">
        <v>640</v>
      </c>
      <c r="L182" s="132">
        <v>70</v>
      </c>
      <c r="M182" s="99">
        <v>17</v>
      </c>
      <c r="N182" s="99" t="s">
        <v>69</v>
      </c>
      <c r="AB182" s="101"/>
      <c r="AF182" s="103">
        <v>6300.75</v>
      </c>
      <c r="AG182" s="99"/>
      <c r="AY182" s="109"/>
      <c r="AZ182" s="104">
        <v>169.38103996987499</v>
      </c>
      <c r="BA182" s="101">
        <v>24</v>
      </c>
      <c r="BB182" s="104">
        <v>4065</v>
      </c>
      <c r="BC182" s="82">
        <f t="shared" si="7"/>
        <v>6.5971410765755245E-2</v>
      </c>
      <c r="BD182" s="199"/>
    </row>
    <row r="183" spans="1:56" ht="15" customHeight="1" x14ac:dyDescent="0.25">
      <c r="A183" s="208"/>
      <c r="B183" s="99" t="s">
        <v>66</v>
      </c>
      <c r="D183" s="100"/>
      <c r="E183" s="100"/>
      <c r="F183" s="54"/>
      <c r="G183" s="99">
        <v>13500</v>
      </c>
      <c r="H183" s="99">
        <v>13599</v>
      </c>
      <c r="I183" s="102" t="s">
        <v>644</v>
      </c>
      <c r="J183" s="102" t="s">
        <v>640</v>
      </c>
      <c r="K183" s="102" t="s">
        <v>78</v>
      </c>
      <c r="L183" s="132">
        <v>66</v>
      </c>
      <c r="M183" s="99">
        <v>17</v>
      </c>
      <c r="N183" s="99" t="s">
        <v>69</v>
      </c>
      <c r="AB183" s="106"/>
      <c r="AF183" s="103">
        <v>15921.6</v>
      </c>
      <c r="AH183" s="54"/>
      <c r="AZ183" s="104">
        <v>428.01268100398698</v>
      </c>
      <c r="BA183" s="104">
        <v>24</v>
      </c>
      <c r="BB183" s="104">
        <v>10272</v>
      </c>
      <c r="BC183" s="82">
        <f t="shared" si="7"/>
        <v>0.16670561657708188</v>
      </c>
      <c r="BD183" s="199"/>
    </row>
    <row r="184" spans="1:56" ht="15" customHeight="1" x14ac:dyDescent="0.25">
      <c r="A184" s="208"/>
      <c r="D184" s="100"/>
      <c r="E184" s="100"/>
      <c r="F184" s="54"/>
      <c r="G184" s="99"/>
      <c r="H184" s="99"/>
      <c r="I184" s="68" t="s">
        <v>771</v>
      </c>
      <c r="J184" s="68" t="s">
        <v>772</v>
      </c>
      <c r="K184" s="68" t="s">
        <v>773</v>
      </c>
      <c r="L184" s="132"/>
      <c r="M184" s="99">
        <v>18</v>
      </c>
      <c r="N184" s="99" t="s">
        <v>69</v>
      </c>
      <c r="AB184" s="106"/>
      <c r="AF184" s="103">
        <v>15000</v>
      </c>
      <c r="AH184" s="54"/>
      <c r="AI184" s="99" t="s">
        <v>145</v>
      </c>
      <c r="AJ184" s="101" t="s">
        <v>765</v>
      </c>
      <c r="AK184" s="103">
        <v>15000</v>
      </c>
      <c r="AZ184" s="104"/>
      <c r="BA184" s="104"/>
      <c r="BC184" s="82"/>
      <c r="BD184" s="199"/>
    </row>
    <row r="185" spans="1:56" ht="15" customHeight="1" x14ac:dyDescent="0.25">
      <c r="A185" s="208"/>
      <c r="B185" s="99" t="s">
        <v>66</v>
      </c>
      <c r="E185" s="100"/>
      <c r="F185" s="54"/>
      <c r="G185" s="99">
        <v>600</v>
      </c>
      <c r="H185" s="99">
        <v>609</v>
      </c>
      <c r="I185" s="102" t="s">
        <v>196</v>
      </c>
      <c r="J185" s="102" t="s">
        <v>372</v>
      </c>
      <c r="K185" s="102" t="s">
        <v>645</v>
      </c>
      <c r="L185" s="132">
        <v>87</v>
      </c>
      <c r="M185" s="99">
        <v>18</v>
      </c>
      <c r="N185" s="99" t="s">
        <v>69</v>
      </c>
      <c r="AB185" s="106"/>
      <c r="AF185" s="103">
        <v>19729.95</v>
      </c>
      <c r="AH185" s="54"/>
      <c r="AZ185" s="104">
        <v>303</v>
      </c>
      <c r="BA185" s="104">
        <v>42</v>
      </c>
      <c r="BB185" s="104">
        <v>12729</v>
      </c>
      <c r="BC185" s="82">
        <f>BB185/(5280*11.67)</f>
        <v>0.20658058736464907</v>
      </c>
      <c r="BD185" s="199"/>
    </row>
    <row r="186" spans="1:56" ht="15" customHeight="1" x14ac:dyDescent="0.25">
      <c r="A186" s="208"/>
      <c r="B186" s="99" t="s">
        <v>66</v>
      </c>
      <c r="D186" s="100"/>
      <c r="E186" s="100"/>
      <c r="F186" s="54"/>
      <c r="G186" s="99">
        <v>600</v>
      </c>
      <c r="H186" s="99">
        <v>799</v>
      </c>
      <c r="I186" s="102" t="s">
        <v>645</v>
      </c>
      <c r="J186" s="102" t="s">
        <v>196</v>
      </c>
      <c r="K186" s="102" t="s">
        <v>646</v>
      </c>
      <c r="L186" s="132">
        <v>72.703711065050115</v>
      </c>
      <c r="M186" s="99">
        <v>18</v>
      </c>
      <c r="N186" s="99" t="s">
        <v>69</v>
      </c>
      <c r="AB186" s="106"/>
      <c r="AF186" s="103">
        <v>54589.450000000004</v>
      </c>
      <c r="AH186" s="54"/>
      <c r="AZ186" s="104">
        <v>1565.7643423398831</v>
      </c>
      <c r="BA186" s="104">
        <v>22.493167744111872</v>
      </c>
      <c r="BB186" s="104">
        <v>35219</v>
      </c>
      <c r="BC186" s="82">
        <f>BB186/(5280*11.67)</f>
        <v>0.5715737062138091</v>
      </c>
      <c r="BD186" s="199"/>
    </row>
    <row r="187" spans="1:56" ht="15" customHeight="1" x14ac:dyDescent="0.25">
      <c r="A187" s="208"/>
      <c r="B187" s="99" t="s">
        <v>66</v>
      </c>
      <c r="D187" s="100"/>
      <c r="E187" s="100"/>
      <c r="F187" s="54"/>
      <c r="G187" s="99">
        <v>1</v>
      </c>
      <c r="H187" s="99">
        <v>99</v>
      </c>
      <c r="I187" s="102" t="s">
        <v>647</v>
      </c>
      <c r="J187" s="102" t="s">
        <v>105</v>
      </c>
      <c r="K187" s="102" t="s">
        <v>78</v>
      </c>
      <c r="L187" s="132">
        <v>63.172917703479165</v>
      </c>
      <c r="M187" s="99">
        <v>18</v>
      </c>
      <c r="N187" s="99" t="s">
        <v>69</v>
      </c>
      <c r="AB187" s="106"/>
      <c r="AF187" s="103">
        <v>102778.95</v>
      </c>
      <c r="AH187" s="54"/>
      <c r="AI187" s="99" t="s">
        <v>145</v>
      </c>
      <c r="AZ187" s="104">
        <v>2762.8307443654749</v>
      </c>
      <c r="BA187" s="104">
        <v>24.00038443731335</v>
      </c>
      <c r="BB187" s="104">
        <v>66309</v>
      </c>
      <c r="BC187" s="82">
        <f>BB187/(5280*11.67)</f>
        <v>1.0761373373841241</v>
      </c>
      <c r="BD187" s="199"/>
    </row>
    <row r="188" spans="1:56" ht="15" customHeight="1" x14ac:dyDescent="0.25">
      <c r="A188" s="208"/>
      <c r="D188" s="100"/>
      <c r="E188" s="100"/>
      <c r="F188" s="54"/>
      <c r="G188" s="99"/>
      <c r="H188" s="99"/>
      <c r="I188" s="102" t="s">
        <v>766</v>
      </c>
      <c r="J188" s="102" t="s">
        <v>767</v>
      </c>
      <c r="K188" s="102" t="s">
        <v>768</v>
      </c>
      <c r="L188" s="132"/>
      <c r="M188" s="99">
        <v>18</v>
      </c>
      <c r="N188" s="99" t="s">
        <v>69</v>
      </c>
      <c r="AB188" s="106"/>
      <c r="AF188" s="103">
        <v>35000</v>
      </c>
      <c r="AH188" s="54"/>
      <c r="AI188" s="99" t="s">
        <v>145</v>
      </c>
      <c r="AJ188" s="101" t="s">
        <v>765</v>
      </c>
      <c r="AK188" s="103">
        <v>35000</v>
      </c>
      <c r="AZ188" s="104"/>
      <c r="BA188" s="104"/>
      <c r="BC188" s="82"/>
      <c r="BD188" s="199"/>
    </row>
    <row r="189" spans="1:56" ht="15" customHeight="1" x14ac:dyDescent="0.25">
      <c r="A189" s="208"/>
      <c r="D189" s="100"/>
      <c r="E189" s="100"/>
      <c r="F189" s="54"/>
      <c r="G189" s="99"/>
      <c r="H189" s="99"/>
      <c r="I189" s="102" t="s">
        <v>769</v>
      </c>
      <c r="J189" s="102" t="s">
        <v>770</v>
      </c>
      <c r="K189" s="102" t="s">
        <v>78</v>
      </c>
      <c r="L189" s="132"/>
      <c r="M189" s="99">
        <v>18</v>
      </c>
      <c r="N189" s="99" t="s">
        <v>69</v>
      </c>
      <c r="AB189" s="106"/>
      <c r="AF189" s="103">
        <v>2500</v>
      </c>
      <c r="AH189" s="54"/>
      <c r="AI189" s="99" t="s">
        <v>145</v>
      </c>
      <c r="AJ189" s="101" t="s">
        <v>765</v>
      </c>
      <c r="AK189" s="103">
        <v>2500</v>
      </c>
      <c r="AZ189" s="104"/>
      <c r="BA189" s="104"/>
      <c r="BC189" s="82"/>
      <c r="BD189" s="199"/>
    </row>
    <row r="190" spans="1:56" ht="15" customHeight="1" x14ac:dyDescent="0.25">
      <c r="A190" s="208"/>
      <c r="D190" s="100"/>
      <c r="E190" s="100"/>
      <c r="F190" s="54"/>
      <c r="G190" s="99"/>
      <c r="H190" s="99"/>
      <c r="I190" s="102" t="s">
        <v>762</v>
      </c>
      <c r="J190" s="102" t="s">
        <v>763</v>
      </c>
      <c r="K190" s="102" t="s">
        <v>764</v>
      </c>
      <c r="L190" s="132"/>
      <c r="M190" s="99">
        <v>18</v>
      </c>
      <c r="N190" s="99" t="s">
        <v>69</v>
      </c>
      <c r="AB190" s="106"/>
      <c r="AF190" s="103">
        <v>42400</v>
      </c>
      <c r="AH190" s="54"/>
      <c r="AI190" s="99" t="s">
        <v>145</v>
      </c>
      <c r="AJ190" s="101" t="s">
        <v>765</v>
      </c>
      <c r="AK190" s="103">
        <v>22500</v>
      </c>
      <c r="AZ190" s="104"/>
      <c r="BA190" s="104"/>
      <c r="BC190" s="82"/>
      <c r="BD190" s="199"/>
    </row>
    <row r="191" spans="1:56" ht="15" customHeight="1" x14ac:dyDescent="0.25">
      <c r="A191" s="208"/>
      <c r="B191" s="99" t="s">
        <v>66</v>
      </c>
      <c r="D191" s="100"/>
      <c r="E191" s="100"/>
      <c r="F191" s="54"/>
      <c r="G191" s="99">
        <v>600</v>
      </c>
      <c r="H191" s="99">
        <v>602</v>
      </c>
      <c r="I191" s="102" t="s">
        <v>372</v>
      </c>
      <c r="J191" s="102" t="s">
        <v>648</v>
      </c>
      <c r="K191" s="102" t="s">
        <v>196</v>
      </c>
      <c r="L191" s="132">
        <v>46</v>
      </c>
      <c r="M191" s="99">
        <v>18</v>
      </c>
      <c r="N191" s="99" t="s">
        <v>69</v>
      </c>
      <c r="AB191" s="106"/>
      <c r="AF191" s="103">
        <v>11657.550000000001</v>
      </c>
      <c r="AH191" s="54"/>
      <c r="AZ191" s="104">
        <v>341.85955112181</v>
      </c>
      <c r="BA191" s="104">
        <v>22</v>
      </c>
      <c r="BB191" s="104">
        <v>7521</v>
      </c>
      <c r="BC191" s="82">
        <f t="shared" ref="BC191:BC198" si="8">BB191/(5280*11.67)</f>
        <v>0.12205928176365195</v>
      </c>
      <c r="BD191" s="199"/>
    </row>
    <row r="192" spans="1:56" ht="15" customHeight="1" x14ac:dyDescent="0.25">
      <c r="A192" s="208"/>
      <c r="B192" s="99" t="s">
        <v>66</v>
      </c>
      <c r="D192" s="100"/>
      <c r="E192" s="100"/>
      <c r="F192" s="54"/>
      <c r="G192" s="99">
        <v>9900</v>
      </c>
      <c r="H192" s="99">
        <v>9999</v>
      </c>
      <c r="I192" s="102" t="s">
        <v>649</v>
      </c>
      <c r="J192" s="102" t="s">
        <v>78</v>
      </c>
      <c r="K192" s="102" t="s">
        <v>196</v>
      </c>
      <c r="L192" s="132">
        <v>49</v>
      </c>
      <c r="M192" s="99">
        <v>18</v>
      </c>
      <c r="N192" s="99" t="s">
        <v>69</v>
      </c>
      <c r="AB192" s="106"/>
      <c r="AF192" s="103">
        <v>30590.799999999999</v>
      </c>
      <c r="AH192" s="54"/>
      <c r="AZ192" s="104">
        <v>939.80920381417104</v>
      </c>
      <c r="BA192" s="104">
        <v>21</v>
      </c>
      <c r="BB192" s="104">
        <v>19736</v>
      </c>
      <c r="BC192" s="82">
        <f t="shared" si="8"/>
        <v>0.32029809664771103</v>
      </c>
      <c r="BD192" s="199"/>
    </row>
    <row r="193" spans="1:56" ht="15" customHeight="1" x14ac:dyDescent="0.25">
      <c r="A193" s="208"/>
      <c r="B193" s="99" t="s">
        <v>66</v>
      </c>
      <c r="D193" s="99" t="s">
        <v>774</v>
      </c>
      <c r="G193" s="72">
        <v>10600</v>
      </c>
      <c r="H193" s="72">
        <v>10999</v>
      </c>
      <c r="I193" s="102" t="s">
        <v>650</v>
      </c>
      <c r="J193" s="102" t="s">
        <v>651</v>
      </c>
      <c r="K193" s="102" t="s">
        <v>652</v>
      </c>
      <c r="L193" s="121">
        <v>61.709860042910307</v>
      </c>
      <c r="M193" s="99">
        <v>18</v>
      </c>
      <c r="N193" s="99" t="s">
        <v>71</v>
      </c>
      <c r="AF193" s="103">
        <v>56424.901499999993</v>
      </c>
      <c r="AZ193" s="99">
        <v>1554.405</v>
      </c>
      <c r="BA193" s="99">
        <v>22</v>
      </c>
      <c r="BB193" s="104">
        <v>34196.909999999996</v>
      </c>
      <c r="BC193" s="82">
        <f t="shared" si="8"/>
        <v>0.55498607540702649</v>
      </c>
      <c r="BD193" s="199"/>
    </row>
    <row r="194" spans="1:56" ht="15" customHeight="1" x14ac:dyDescent="0.25">
      <c r="A194" s="208"/>
      <c r="B194" s="26" t="s">
        <v>74</v>
      </c>
      <c r="C194" s="26"/>
      <c r="D194" s="26" t="s">
        <v>775</v>
      </c>
      <c r="E194" s="26"/>
      <c r="F194" s="45"/>
      <c r="G194" s="45">
        <v>1300</v>
      </c>
      <c r="H194" s="45">
        <v>1999</v>
      </c>
      <c r="I194" s="46" t="s">
        <v>657</v>
      </c>
      <c r="J194" s="46" t="s">
        <v>658</v>
      </c>
      <c r="K194" s="46" t="s">
        <v>392</v>
      </c>
      <c r="L194" s="139">
        <v>70.636233828047253</v>
      </c>
      <c r="M194" s="26">
        <v>19</v>
      </c>
      <c r="N194" s="26" t="s">
        <v>71</v>
      </c>
      <c r="O194" s="26"/>
      <c r="P194" s="26"/>
      <c r="Q194" s="26"/>
      <c r="R194" s="26"/>
      <c r="S194" s="26"/>
      <c r="T194" s="26"/>
      <c r="U194" s="26"/>
      <c r="V194" s="26"/>
      <c r="W194" s="26"/>
      <c r="X194" s="26"/>
      <c r="Y194" s="26"/>
      <c r="Z194" s="26"/>
      <c r="AA194" s="26"/>
      <c r="AB194" s="26"/>
      <c r="AC194" s="26"/>
      <c r="AD194" s="26"/>
      <c r="AE194" s="26" t="s">
        <v>739</v>
      </c>
      <c r="AF194" s="83">
        <v>190665.75</v>
      </c>
      <c r="AG194" s="83">
        <v>118409.25</v>
      </c>
      <c r="AH194" s="45" t="s">
        <v>739</v>
      </c>
      <c r="AI194" s="26"/>
      <c r="AJ194" s="47"/>
      <c r="AK194" s="83"/>
      <c r="AL194" s="83"/>
      <c r="AM194" s="26"/>
      <c r="AN194" s="83"/>
      <c r="AO194" s="83"/>
      <c r="AP194" s="26"/>
      <c r="AQ194" s="83"/>
      <c r="AR194" s="83"/>
      <c r="AS194" s="26"/>
      <c r="AT194" s="83"/>
      <c r="AU194" s="83"/>
      <c r="AV194" s="26"/>
      <c r="AW194" s="26"/>
      <c r="AX194" s="26"/>
      <c r="AY194" s="190"/>
      <c r="AZ194" s="26">
        <v>4744.645884434156</v>
      </c>
      <c r="BA194" s="26">
        <v>24.354820742071254</v>
      </c>
      <c r="BB194" s="84">
        <v>115555</v>
      </c>
      <c r="BC194" s="82">
        <f t="shared" si="8"/>
        <v>1.8753570408454727</v>
      </c>
      <c r="BD194" s="199"/>
    </row>
    <row r="195" spans="1:56" ht="15" customHeight="1" x14ac:dyDescent="0.25">
      <c r="A195" s="208"/>
      <c r="B195" s="26" t="s">
        <v>66</v>
      </c>
      <c r="C195" s="26"/>
      <c r="D195" s="26" t="s">
        <v>776</v>
      </c>
      <c r="E195" s="44"/>
      <c r="F195" s="45"/>
      <c r="G195" s="139">
        <v>800</v>
      </c>
      <c r="H195" s="139">
        <v>848</v>
      </c>
      <c r="I195" s="140" t="s">
        <v>306</v>
      </c>
      <c r="J195" s="140" t="s">
        <v>307</v>
      </c>
      <c r="K195" s="140" t="s">
        <v>308</v>
      </c>
      <c r="L195" s="141">
        <v>61.778639831475914</v>
      </c>
      <c r="M195" s="142">
        <v>19</v>
      </c>
      <c r="N195" s="142" t="s">
        <v>71</v>
      </c>
      <c r="O195" s="26"/>
      <c r="P195" s="26"/>
      <c r="Q195" s="26"/>
      <c r="R195" s="26"/>
      <c r="S195" s="26"/>
      <c r="T195" s="26"/>
      <c r="U195" s="26"/>
      <c r="V195" s="26"/>
      <c r="W195" s="26"/>
      <c r="X195" s="26"/>
      <c r="Y195" s="26"/>
      <c r="Z195" s="26"/>
      <c r="AA195" s="26"/>
      <c r="AB195" s="47">
        <v>3</v>
      </c>
      <c r="AC195" s="26"/>
      <c r="AD195" s="26"/>
      <c r="AE195" s="83" t="s">
        <v>739</v>
      </c>
      <c r="AF195" s="181">
        <v>34471.750500000002</v>
      </c>
      <c r="AG195" s="83" t="s">
        <v>777</v>
      </c>
      <c r="AH195" s="45" t="s">
        <v>739</v>
      </c>
      <c r="AI195" s="26"/>
      <c r="AJ195" s="47"/>
      <c r="AK195" s="83"/>
      <c r="AL195" s="83"/>
      <c r="AM195" s="26"/>
      <c r="AN195" s="83"/>
      <c r="AO195" s="83"/>
      <c r="AP195" s="26"/>
      <c r="AQ195" s="83"/>
      <c r="AR195" s="83"/>
      <c r="AS195" s="26"/>
      <c r="AT195" s="83"/>
      <c r="AU195" s="83"/>
      <c r="AV195" s="26"/>
      <c r="AW195" s="26"/>
      <c r="AX195" s="26"/>
      <c r="AY195" s="138" t="s">
        <v>309</v>
      </c>
      <c r="AZ195" s="182">
        <v>1160.665</v>
      </c>
      <c r="BA195" s="141">
        <v>18</v>
      </c>
      <c r="BB195" s="136">
        <v>20891.97</v>
      </c>
      <c r="BC195" s="82">
        <f t="shared" si="8"/>
        <v>0.33905848329048843</v>
      </c>
      <c r="BD195" s="199"/>
    </row>
    <row r="196" spans="1:56" ht="15" customHeight="1" x14ac:dyDescent="0.25">
      <c r="A196" s="208"/>
      <c r="B196" s="99" t="s">
        <v>66</v>
      </c>
      <c r="E196" s="100"/>
      <c r="G196" s="99">
        <v>2100</v>
      </c>
      <c r="H196" s="99">
        <v>2199</v>
      </c>
      <c r="I196" s="102" t="s">
        <v>653</v>
      </c>
      <c r="J196" s="102" t="s">
        <v>654</v>
      </c>
      <c r="K196" s="102" t="s">
        <v>655</v>
      </c>
      <c r="L196" s="132">
        <v>28</v>
      </c>
      <c r="M196" s="99">
        <v>19</v>
      </c>
      <c r="N196" s="99" t="s">
        <v>69</v>
      </c>
      <c r="Q196" s="101"/>
      <c r="R196" s="101"/>
      <c r="S196" s="105"/>
      <c r="T196" s="101"/>
      <c r="V196" s="101"/>
      <c r="W196" s="103"/>
      <c r="X196" s="103"/>
      <c r="Y196" s="103"/>
      <c r="Z196" s="103"/>
      <c r="AA196" s="103"/>
      <c r="AC196" s="103"/>
      <c r="AD196" s="103"/>
      <c r="AF196" s="103">
        <v>205271.15</v>
      </c>
      <c r="AY196" s="109"/>
      <c r="AZ196" s="99">
        <v>1488.00632597194</v>
      </c>
      <c r="BA196" s="99">
        <v>89</v>
      </c>
      <c r="BB196" s="104">
        <v>132433</v>
      </c>
      <c r="BC196" s="82">
        <f t="shared" si="8"/>
        <v>2.1492722858404094</v>
      </c>
      <c r="BD196" s="199"/>
    </row>
    <row r="197" spans="1:56" ht="15" customHeight="1" x14ac:dyDescent="0.25">
      <c r="A197" s="208"/>
      <c r="B197" s="99" t="s">
        <v>74</v>
      </c>
      <c r="D197" s="99" t="s">
        <v>430</v>
      </c>
      <c r="F197" s="99"/>
      <c r="G197" s="99"/>
      <c r="H197" s="99"/>
      <c r="I197" s="102" t="s">
        <v>214</v>
      </c>
      <c r="J197" s="102" t="s">
        <v>197</v>
      </c>
      <c r="K197" s="102" t="s">
        <v>186</v>
      </c>
      <c r="L197" s="99"/>
      <c r="M197" s="99">
        <v>19</v>
      </c>
      <c r="AF197" s="103">
        <v>12500</v>
      </c>
      <c r="AH197" s="99"/>
      <c r="AI197" s="99" t="s">
        <v>215</v>
      </c>
      <c r="AJ197" s="101" t="s">
        <v>198</v>
      </c>
      <c r="AK197" s="103">
        <v>12500</v>
      </c>
      <c r="AM197" s="101" t="s">
        <v>213</v>
      </c>
      <c r="AN197" s="103">
        <v>12500</v>
      </c>
      <c r="AQ197" s="99"/>
      <c r="AR197" s="99"/>
      <c r="AT197" s="99"/>
      <c r="AU197" s="99"/>
      <c r="AY197" s="109" t="s">
        <v>453</v>
      </c>
      <c r="BB197" s="81">
        <v>12493</v>
      </c>
      <c r="BC197" s="82">
        <f t="shared" si="8"/>
        <v>0.20275051284048715</v>
      </c>
      <c r="BD197" s="199"/>
    </row>
    <row r="198" spans="1:56" ht="15" customHeight="1" x14ac:dyDescent="0.25">
      <c r="A198" s="208"/>
      <c r="B198" s="99" t="s">
        <v>66</v>
      </c>
      <c r="D198" s="100"/>
      <c r="E198" s="100"/>
      <c r="F198" s="54"/>
      <c r="G198" s="99">
        <v>1100</v>
      </c>
      <c r="H198" s="99">
        <v>1599</v>
      </c>
      <c r="I198" s="102" t="s">
        <v>656</v>
      </c>
      <c r="J198" s="102" t="s">
        <v>657</v>
      </c>
      <c r="K198" s="102" t="s">
        <v>658</v>
      </c>
      <c r="L198" s="132">
        <v>41</v>
      </c>
      <c r="M198" s="99">
        <v>19</v>
      </c>
      <c r="N198" s="99" t="s">
        <v>69</v>
      </c>
      <c r="AB198" s="106"/>
      <c r="AF198" s="103">
        <v>99816.900000000009</v>
      </c>
      <c r="AG198" s="99"/>
      <c r="AH198" s="54"/>
      <c r="AZ198" s="104">
        <v>3136</v>
      </c>
      <c r="BA198" s="104">
        <v>21</v>
      </c>
      <c r="BB198" s="104">
        <v>64398</v>
      </c>
      <c r="BC198" s="82">
        <f t="shared" si="8"/>
        <v>1.0451234712160162</v>
      </c>
      <c r="BD198" s="199"/>
    </row>
    <row r="199" spans="1:56" ht="15" customHeight="1" x14ac:dyDescent="0.25">
      <c r="A199" s="208"/>
      <c r="B199" s="99" t="s">
        <v>66</v>
      </c>
      <c r="D199" s="99" t="s">
        <v>430</v>
      </c>
      <c r="E199" s="100"/>
      <c r="G199" s="132"/>
      <c r="H199" s="132"/>
      <c r="I199" s="131" t="s">
        <v>373</v>
      </c>
      <c r="J199" s="131"/>
      <c r="K199" s="131"/>
      <c r="L199" s="132"/>
      <c r="M199" s="133">
        <v>19</v>
      </c>
      <c r="N199" s="126" t="s">
        <v>69</v>
      </c>
      <c r="AB199" s="101"/>
      <c r="AF199" s="127">
        <v>15000</v>
      </c>
      <c r="AI199" s="99" t="s">
        <v>216</v>
      </c>
      <c r="AJ199" s="101" t="s">
        <v>370</v>
      </c>
      <c r="AK199" s="103">
        <v>15000</v>
      </c>
      <c r="AY199" s="109" t="s">
        <v>453</v>
      </c>
      <c r="AZ199" s="129"/>
      <c r="BA199" s="121"/>
      <c r="BB199" s="130"/>
      <c r="BC199" s="82"/>
      <c r="BD199" s="199"/>
    </row>
    <row r="200" spans="1:56" ht="15" customHeight="1" x14ac:dyDescent="0.25">
      <c r="A200" s="208"/>
      <c r="B200" s="99" t="s">
        <v>66</v>
      </c>
      <c r="E200" s="100"/>
      <c r="F200" s="54"/>
      <c r="G200" s="99">
        <v>12300</v>
      </c>
      <c r="H200" s="99">
        <v>12499</v>
      </c>
      <c r="I200" s="111" t="s">
        <v>659</v>
      </c>
      <c r="J200" s="111" t="s">
        <v>656</v>
      </c>
      <c r="K200" s="111" t="s">
        <v>78</v>
      </c>
      <c r="L200" s="132">
        <v>41</v>
      </c>
      <c r="M200" s="99">
        <v>19</v>
      </c>
      <c r="N200" s="99" t="s">
        <v>69</v>
      </c>
      <c r="Q200" s="101"/>
      <c r="R200" s="101"/>
      <c r="S200" s="105"/>
      <c r="T200" s="101"/>
      <c r="V200" s="101"/>
      <c r="W200" s="103"/>
      <c r="X200" s="103"/>
      <c r="Y200" s="103"/>
      <c r="Z200" s="103"/>
      <c r="AA200" s="103"/>
      <c r="AC200" s="103"/>
      <c r="AD200" s="103"/>
      <c r="AF200" s="103" t="s">
        <v>145</v>
      </c>
      <c r="AH200" s="54"/>
      <c r="AM200" s="203"/>
      <c r="AN200" s="210"/>
      <c r="AO200" s="210"/>
      <c r="AW200" s="103"/>
      <c r="AX200" s="103"/>
      <c r="AZ200" s="99">
        <v>711</v>
      </c>
      <c r="BA200" s="99">
        <v>21</v>
      </c>
      <c r="BB200" s="104">
        <v>14643</v>
      </c>
      <c r="BC200" s="82">
        <f>BB200/(5280*11.67)</f>
        <v>0.23764314092077587</v>
      </c>
      <c r="BD200" s="199"/>
    </row>
    <row r="201" spans="1:56" ht="15" customHeight="1" x14ac:dyDescent="0.25">
      <c r="A201" s="208"/>
      <c r="B201" s="99" t="s">
        <v>66</v>
      </c>
      <c r="D201" s="99" t="s">
        <v>430</v>
      </c>
      <c r="E201" s="100"/>
      <c r="G201" s="132"/>
      <c r="H201" s="132"/>
      <c r="I201" s="131" t="s">
        <v>374</v>
      </c>
      <c r="J201" s="131"/>
      <c r="K201" s="131"/>
      <c r="L201" s="132"/>
      <c r="M201" s="133">
        <v>19</v>
      </c>
      <c r="N201" s="126"/>
      <c r="AB201" s="101"/>
      <c r="AF201" s="127">
        <v>22000</v>
      </c>
      <c r="AI201" s="99" t="s">
        <v>216</v>
      </c>
      <c r="AJ201" s="101" t="s">
        <v>370</v>
      </c>
      <c r="AK201" s="103">
        <v>16000</v>
      </c>
      <c r="AM201" s="99" t="s">
        <v>375</v>
      </c>
      <c r="AN201" s="103">
        <v>6000</v>
      </c>
      <c r="AY201" s="109" t="s">
        <v>453</v>
      </c>
      <c r="AZ201" s="129"/>
      <c r="BA201" s="121"/>
      <c r="BB201" s="130"/>
      <c r="BC201" s="82"/>
      <c r="BD201" s="199"/>
    </row>
    <row r="202" spans="1:56" ht="15" customHeight="1" x14ac:dyDescent="0.25">
      <c r="A202" s="208"/>
      <c r="B202" s="99" t="s">
        <v>66</v>
      </c>
      <c r="G202" s="72">
        <v>10600</v>
      </c>
      <c r="H202" s="72">
        <v>10999</v>
      </c>
      <c r="I202" s="102" t="s">
        <v>650</v>
      </c>
      <c r="J202" s="102" t="s">
        <v>651</v>
      </c>
      <c r="K202" s="102" t="s">
        <v>652</v>
      </c>
      <c r="L202" s="121">
        <v>62</v>
      </c>
      <c r="M202" s="99">
        <v>19</v>
      </c>
      <c r="N202" s="99" t="s">
        <v>71</v>
      </c>
      <c r="AF202" s="103">
        <v>56424.901499999993</v>
      </c>
      <c r="AZ202" s="99">
        <v>1554.405</v>
      </c>
      <c r="BA202" s="99">
        <v>22</v>
      </c>
      <c r="BB202" s="104">
        <v>34196.909999999996</v>
      </c>
      <c r="BC202" s="82">
        <f t="shared" ref="BC202:BC233" si="9">BB202/(5280*11.67)</f>
        <v>0.55498607540702649</v>
      </c>
      <c r="BD202" s="199"/>
    </row>
    <row r="203" spans="1:56" ht="15" customHeight="1" x14ac:dyDescent="0.25">
      <c r="A203" s="208"/>
      <c r="B203" s="26" t="s">
        <v>74</v>
      </c>
      <c r="C203" s="26"/>
      <c r="D203" s="26" t="s">
        <v>778</v>
      </c>
      <c r="E203" s="26"/>
      <c r="F203" s="45"/>
      <c r="G203" s="45">
        <v>10200</v>
      </c>
      <c r="H203" s="45">
        <v>11799</v>
      </c>
      <c r="I203" s="46" t="s">
        <v>660</v>
      </c>
      <c r="J203" s="46" t="s">
        <v>199</v>
      </c>
      <c r="K203" s="46" t="s">
        <v>661</v>
      </c>
      <c r="L203" s="139">
        <v>65.404849160940032</v>
      </c>
      <c r="M203" s="26">
        <v>20</v>
      </c>
      <c r="N203" s="26" t="s">
        <v>71</v>
      </c>
      <c r="O203" s="26"/>
      <c r="P203" s="26"/>
      <c r="Q203" s="26"/>
      <c r="R203" s="26"/>
      <c r="S203" s="26"/>
      <c r="T203" s="26"/>
      <c r="U203" s="26"/>
      <c r="V203" s="26"/>
      <c r="W203" s="26"/>
      <c r="X203" s="26"/>
      <c r="Y203" s="26"/>
      <c r="Z203" s="26"/>
      <c r="AA203" s="26"/>
      <c r="AB203" s="26"/>
      <c r="AC203" s="26"/>
      <c r="AD203" s="26"/>
      <c r="AE203" s="26"/>
      <c r="AF203" s="83">
        <v>378646.94999999995</v>
      </c>
      <c r="AG203" s="83">
        <v>360120.27</v>
      </c>
      <c r="AH203" s="45" t="s">
        <v>739</v>
      </c>
      <c r="AI203" s="26"/>
      <c r="AJ203" s="47"/>
      <c r="AK203" s="83"/>
      <c r="AL203" s="83"/>
      <c r="AM203" s="26"/>
      <c r="AN203" s="83"/>
      <c r="AO203" s="83"/>
      <c r="AP203" s="26"/>
      <c r="AQ203" s="83"/>
      <c r="AR203" s="83"/>
      <c r="AS203" s="26"/>
      <c r="AT203" s="83"/>
      <c r="AU203" s="83"/>
      <c r="AV203" s="26"/>
      <c r="AW203" s="26"/>
      <c r="AX203" s="26"/>
      <c r="AY203" s="190"/>
      <c r="AZ203" s="26">
        <v>12312.947513162941</v>
      </c>
      <c r="BA203" s="26">
        <v>18.637535793495037</v>
      </c>
      <c r="BB203" s="84">
        <v>229483</v>
      </c>
      <c r="BC203" s="82">
        <f t="shared" si="9"/>
        <v>3.7243092882553039</v>
      </c>
      <c r="BD203" s="199"/>
    </row>
    <row r="204" spans="1:56" ht="15" customHeight="1" x14ac:dyDescent="0.25">
      <c r="A204" s="208"/>
      <c r="B204" s="26" t="s">
        <v>74</v>
      </c>
      <c r="C204" s="26"/>
      <c r="D204" s="26" t="s">
        <v>779</v>
      </c>
      <c r="E204" s="44"/>
      <c r="F204" s="45"/>
      <c r="G204" s="26">
        <v>9700</v>
      </c>
      <c r="H204" s="26">
        <v>9299</v>
      </c>
      <c r="I204" s="46" t="s">
        <v>663</v>
      </c>
      <c r="J204" s="46" t="s">
        <v>664</v>
      </c>
      <c r="K204" s="46" t="s">
        <v>78</v>
      </c>
      <c r="L204" s="141">
        <v>84.533753972064105</v>
      </c>
      <c r="M204" s="26">
        <v>20</v>
      </c>
      <c r="N204" s="26" t="s">
        <v>69</v>
      </c>
      <c r="O204" s="26"/>
      <c r="P204" s="26"/>
      <c r="Q204" s="26"/>
      <c r="R204" s="26"/>
      <c r="S204" s="26"/>
      <c r="T204" s="26"/>
      <c r="U204" s="26"/>
      <c r="V204" s="26"/>
      <c r="W204" s="26"/>
      <c r="X204" s="26"/>
      <c r="Y204" s="26"/>
      <c r="Z204" s="26"/>
      <c r="AA204" s="26"/>
      <c r="AB204" s="26"/>
      <c r="AC204" s="26"/>
      <c r="AD204" s="26"/>
      <c r="AE204" s="26"/>
      <c r="AF204" s="83">
        <v>189358</v>
      </c>
      <c r="AG204" s="26">
        <v>62203.16</v>
      </c>
      <c r="AH204" s="45" t="s">
        <v>739</v>
      </c>
      <c r="AI204" s="26"/>
      <c r="AJ204" s="47"/>
      <c r="AK204" s="83"/>
      <c r="AL204" s="83"/>
      <c r="AM204" s="191"/>
      <c r="AN204" s="83"/>
      <c r="AO204" s="83"/>
      <c r="AP204" s="26"/>
      <c r="AQ204" s="83"/>
      <c r="AR204" s="83"/>
      <c r="AS204" s="26"/>
      <c r="AT204" s="83"/>
      <c r="AU204" s="83"/>
      <c r="AV204" s="26"/>
      <c r="AW204" s="26"/>
      <c r="AX204" s="26"/>
      <c r="AY204" s="150"/>
      <c r="AZ204" s="26">
        <v>1865.9376983772081</v>
      </c>
      <c r="BA204" s="26">
        <v>23.442904893364314</v>
      </c>
      <c r="BB204" s="84">
        <v>43743</v>
      </c>
      <c r="BC204" s="82">
        <f t="shared" si="9"/>
        <v>0.70991080470514922</v>
      </c>
      <c r="BD204" s="199"/>
    </row>
    <row r="205" spans="1:56" ht="15" customHeight="1" x14ac:dyDescent="0.25">
      <c r="A205" s="209"/>
      <c r="B205" s="26" t="s">
        <v>66</v>
      </c>
      <c r="C205" s="26"/>
      <c r="D205" s="26"/>
      <c r="E205" s="44"/>
      <c r="F205" s="45"/>
      <c r="G205" s="139">
        <v>800</v>
      </c>
      <c r="H205" s="139">
        <v>848</v>
      </c>
      <c r="I205" s="140" t="s">
        <v>306</v>
      </c>
      <c r="J205" s="140" t="s">
        <v>307</v>
      </c>
      <c r="K205" s="140" t="s">
        <v>308</v>
      </c>
      <c r="L205" s="141">
        <v>61.778639831475914</v>
      </c>
      <c r="M205" s="142">
        <v>20</v>
      </c>
      <c r="N205" s="142" t="s">
        <v>71</v>
      </c>
      <c r="O205" s="26"/>
      <c r="P205" s="26"/>
      <c r="Q205" s="26"/>
      <c r="R205" s="26"/>
      <c r="S205" s="26"/>
      <c r="T205" s="26"/>
      <c r="U205" s="26"/>
      <c r="V205" s="26"/>
      <c r="W205" s="26"/>
      <c r="X205" s="26"/>
      <c r="Y205" s="26"/>
      <c r="Z205" s="26"/>
      <c r="AA205" s="26"/>
      <c r="AB205" s="47" t="s">
        <v>313</v>
      </c>
      <c r="AC205" s="26"/>
      <c r="AD205" s="26"/>
      <c r="AE205" s="26" t="s">
        <v>739</v>
      </c>
      <c r="AF205" s="181">
        <v>34471.750500000002</v>
      </c>
      <c r="AG205" s="83">
        <v>89728.41</v>
      </c>
      <c r="AH205" s="45" t="s">
        <v>739</v>
      </c>
      <c r="AI205" s="26"/>
      <c r="AJ205" s="47"/>
      <c r="AK205" s="83"/>
      <c r="AL205" s="83"/>
      <c r="AM205" s="26"/>
      <c r="AN205" s="83"/>
      <c r="AO205" s="83"/>
      <c r="AP205" s="26"/>
      <c r="AQ205" s="83"/>
      <c r="AR205" s="83"/>
      <c r="AS205" s="26"/>
      <c r="AT205" s="83"/>
      <c r="AU205" s="83"/>
      <c r="AV205" s="26"/>
      <c r="AW205" s="26"/>
      <c r="AX205" s="26"/>
      <c r="AY205" s="138" t="s">
        <v>314</v>
      </c>
      <c r="AZ205" s="182">
        <v>1160.665</v>
      </c>
      <c r="BA205" s="141">
        <v>18</v>
      </c>
      <c r="BB205" s="136">
        <v>20891.97</v>
      </c>
      <c r="BC205" s="82">
        <f t="shared" si="9"/>
        <v>0.33905848329048843</v>
      </c>
      <c r="BD205" s="199"/>
    </row>
    <row r="206" spans="1:56" ht="15" customHeight="1" x14ac:dyDescent="0.25">
      <c r="A206" s="209"/>
      <c r="B206" s="26" t="s">
        <v>74</v>
      </c>
      <c r="C206" s="26"/>
      <c r="D206" s="26" t="s">
        <v>780</v>
      </c>
      <c r="E206" s="44"/>
      <c r="F206" s="45"/>
      <c r="G206" s="26">
        <v>3500</v>
      </c>
      <c r="H206" s="26">
        <v>4299</v>
      </c>
      <c r="I206" s="46" t="s">
        <v>665</v>
      </c>
      <c r="J206" s="46" t="s">
        <v>78</v>
      </c>
      <c r="K206" s="46" t="s">
        <v>666</v>
      </c>
      <c r="L206" s="141">
        <v>45.598934682092874</v>
      </c>
      <c r="M206" s="26">
        <v>20</v>
      </c>
      <c r="N206" s="26" t="s">
        <v>69</v>
      </c>
      <c r="O206" s="26"/>
      <c r="P206" s="26"/>
      <c r="Q206" s="26"/>
      <c r="R206" s="26"/>
      <c r="S206" s="26"/>
      <c r="T206" s="26"/>
      <c r="U206" s="26"/>
      <c r="V206" s="26"/>
      <c r="W206" s="26"/>
      <c r="X206" s="26"/>
      <c r="Y206" s="26"/>
      <c r="Z206" s="26"/>
      <c r="AA206" s="26"/>
      <c r="AB206" s="47"/>
      <c r="AC206" s="26"/>
      <c r="AD206" s="26"/>
      <c r="AE206" s="83"/>
      <c r="AF206" s="83">
        <v>224937.55000000002</v>
      </c>
      <c r="AG206" s="83">
        <v>120672.59</v>
      </c>
      <c r="AH206" s="45" t="s">
        <v>739</v>
      </c>
      <c r="AI206" s="26"/>
      <c r="AJ206" s="47"/>
      <c r="AK206" s="83"/>
      <c r="AL206" s="83"/>
      <c r="AM206" s="26"/>
      <c r="AN206" s="83"/>
      <c r="AO206" s="83"/>
      <c r="AP206" s="26"/>
      <c r="AQ206" s="83"/>
      <c r="AR206" s="83"/>
      <c r="AS206" s="26"/>
      <c r="AT206" s="83"/>
      <c r="AU206" s="83"/>
      <c r="AV206" s="26"/>
      <c r="AW206" s="26"/>
      <c r="AX206" s="26"/>
      <c r="AY206" s="150"/>
      <c r="AZ206" s="192">
        <v>7256.0439759764304</v>
      </c>
      <c r="BA206" s="192">
        <v>20.00001660415397</v>
      </c>
      <c r="BB206" s="84">
        <v>145121</v>
      </c>
      <c r="BC206" s="82">
        <f t="shared" si="9"/>
        <v>2.3551874789021321</v>
      </c>
      <c r="BD206" s="199"/>
    </row>
    <row r="207" spans="1:56" ht="15" customHeight="1" x14ac:dyDescent="0.25">
      <c r="A207" s="209"/>
      <c r="B207" s="26" t="s">
        <v>74</v>
      </c>
      <c r="C207" s="26"/>
      <c r="D207" s="26" t="s">
        <v>781</v>
      </c>
      <c r="E207" s="44"/>
      <c r="F207" s="45"/>
      <c r="G207" s="26">
        <v>15200</v>
      </c>
      <c r="H207" s="26">
        <v>15299</v>
      </c>
      <c r="I207" s="46" t="s">
        <v>667</v>
      </c>
      <c r="J207" s="46" t="s">
        <v>78</v>
      </c>
      <c r="K207" s="46" t="s">
        <v>105</v>
      </c>
      <c r="L207" s="47">
        <v>12</v>
      </c>
      <c r="M207" s="26">
        <v>20</v>
      </c>
      <c r="N207" s="26" t="s">
        <v>69</v>
      </c>
      <c r="O207" s="26"/>
      <c r="P207" s="26"/>
      <c r="Q207" s="26"/>
      <c r="R207" s="26"/>
      <c r="S207" s="26"/>
      <c r="T207" s="26"/>
      <c r="U207" s="26"/>
      <c r="V207" s="26"/>
      <c r="W207" s="26"/>
      <c r="X207" s="26"/>
      <c r="Y207" s="26"/>
      <c r="Z207" s="26"/>
      <c r="AA207" s="26"/>
      <c r="AB207" s="47"/>
      <c r="AC207" s="26"/>
      <c r="AD207" s="26"/>
      <c r="AE207" s="26"/>
      <c r="AF207" s="83">
        <v>24133.5</v>
      </c>
      <c r="AG207" s="83">
        <v>22842.6</v>
      </c>
      <c r="AH207" s="45" t="s">
        <v>739</v>
      </c>
      <c r="AI207" s="26"/>
      <c r="AJ207" s="47"/>
      <c r="AK207" s="83"/>
      <c r="AL207" s="83"/>
      <c r="AM207" s="26"/>
      <c r="AN207" s="83"/>
      <c r="AO207" s="83"/>
      <c r="AP207" s="26"/>
      <c r="AQ207" s="83"/>
      <c r="AR207" s="83"/>
      <c r="AS207" s="26"/>
      <c r="AT207" s="83"/>
      <c r="AU207" s="83"/>
      <c r="AV207" s="26"/>
      <c r="AW207" s="26"/>
      <c r="AX207" s="26"/>
      <c r="AY207" s="150"/>
      <c r="AZ207" s="84">
        <v>1112.16508379634</v>
      </c>
      <c r="BA207" s="84">
        <v>14</v>
      </c>
      <c r="BB207" s="84">
        <v>15570</v>
      </c>
      <c r="BC207" s="82">
        <f t="shared" si="9"/>
        <v>0.25268754381864922</v>
      </c>
      <c r="BD207" s="199"/>
    </row>
    <row r="208" spans="1:56" ht="15" customHeight="1" x14ac:dyDescent="0.25">
      <c r="A208" s="209"/>
      <c r="B208" s="26" t="s">
        <v>74</v>
      </c>
      <c r="C208" s="26"/>
      <c r="D208" s="26" t="s">
        <v>782</v>
      </c>
      <c r="E208" s="44"/>
      <c r="F208" s="45"/>
      <c r="G208" s="26">
        <v>14000</v>
      </c>
      <c r="H208" s="26">
        <v>14199</v>
      </c>
      <c r="I208" s="46" t="s">
        <v>668</v>
      </c>
      <c r="J208" s="46" t="s">
        <v>105</v>
      </c>
      <c r="K208" s="46" t="s">
        <v>78</v>
      </c>
      <c r="L208" s="141">
        <v>55.653420456060807</v>
      </c>
      <c r="M208" s="26">
        <v>20</v>
      </c>
      <c r="N208" s="26" t="s">
        <v>69</v>
      </c>
      <c r="O208" s="26"/>
      <c r="P208" s="26"/>
      <c r="Q208" s="47"/>
      <c r="R208" s="47"/>
      <c r="S208" s="178"/>
      <c r="T208" s="47"/>
      <c r="U208" s="26"/>
      <c r="V208" s="47"/>
      <c r="W208" s="83"/>
      <c r="X208" s="83"/>
      <c r="Y208" s="83"/>
      <c r="Z208" s="83"/>
      <c r="AA208" s="83"/>
      <c r="AB208" s="26"/>
      <c r="AC208" s="83"/>
      <c r="AD208" s="83"/>
      <c r="AE208" s="26"/>
      <c r="AF208" s="83">
        <v>34870.35</v>
      </c>
      <c r="AG208" s="26" t="s">
        <v>783</v>
      </c>
      <c r="AH208" s="45" t="s">
        <v>739</v>
      </c>
      <c r="AI208" s="26"/>
      <c r="AJ208" s="47"/>
      <c r="AK208" s="83"/>
      <c r="AL208" s="83"/>
      <c r="AM208" s="26"/>
      <c r="AN208" s="83"/>
      <c r="AO208" s="83"/>
      <c r="AP208" s="26"/>
      <c r="AQ208" s="83"/>
      <c r="AR208" s="83"/>
      <c r="AS208" s="26"/>
      <c r="AT208" s="83"/>
      <c r="AU208" s="83"/>
      <c r="AV208" s="26"/>
      <c r="AW208" s="26"/>
      <c r="AX208" s="26"/>
      <c r="AY208" s="150"/>
      <c r="AZ208" s="26">
        <v>1318.8779174072911</v>
      </c>
      <c r="BA208" s="26">
        <v>17.057681915112813</v>
      </c>
      <c r="BB208" s="84">
        <v>22497</v>
      </c>
      <c r="BC208" s="82">
        <f t="shared" si="9"/>
        <v>0.36510672275453765</v>
      </c>
      <c r="BD208" s="199"/>
    </row>
    <row r="209" spans="1:56" ht="15" customHeight="1" x14ac:dyDescent="0.25">
      <c r="A209" s="209"/>
      <c r="B209" s="26" t="s">
        <v>74</v>
      </c>
      <c r="C209" s="26"/>
      <c r="D209" s="26" t="s">
        <v>782</v>
      </c>
      <c r="E209" s="44"/>
      <c r="F209" s="45"/>
      <c r="G209" s="26">
        <v>3400</v>
      </c>
      <c r="H209" s="26">
        <v>3999</v>
      </c>
      <c r="I209" s="46" t="s">
        <v>669</v>
      </c>
      <c r="J209" s="46" t="s">
        <v>322</v>
      </c>
      <c r="K209" s="46" t="s">
        <v>78</v>
      </c>
      <c r="L209" s="141">
        <v>52</v>
      </c>
      <c r="M209" s="26">
        <v>20</v>
      </c>
      <c r="N209" s="26" t="s">
        <v>69</v>
      </c>
      <c r="O209" s="26"/>
      <c r="P209" s="26"/>
      <c r="Q209" s="47"/>
      <c r="R209" s="47"/>
      <c r="S209" s="178"/>
      <c r="T209" s="47"/>
      <c r="U209" s="26"/>
      <c r="V209" s="47"/>
      <c r="W209" s="83"/>
      <c r="X209" s="83"/>
      <c r="Y209" s="83"/>
      <c r="Z209" s="83"/>
      <c r="AA209" s="83"/>
      <c r="AB209" s="26"/>
      <c r="AC209" s="83"/>
      <c r="AD209" s="83"/>
      <c r="AE209" s="83"/>
      <c r="AF209" s="83">
        <v>115172.75</v>
      </c>
      <c r="AG209" s="83">
        <v>155661.67000000001</v>
      </c>
      <c r="AH209" s="45" t="s">
        <v>739</v>
      </c>
      <c r="AI209" s="26"/>
      <c r="AJ209" s="47"/>
      <c r="AK209" s="83"/>
      <c r="AL209" s="83"/>
      <c r="AM209" s="26"/>
      <c r="AN209" s="83"/>
      <c r="AO209" s="83"/>
      <c r="AP209" s="26"/>
      <c r="AQ209" s="83"/>
      <c r="AR209" s="83"/>
      <c r="AS209" s="26"/>
      <c r="AT209" s="83"/>
      <c r="AU209" s="83"/>
      <c r="AV209" s="26"/>
      <c r="AW209" s="26"/>
      <c r="AX209" s="26"/>
      <c r="AY209" s="150"/>
      <c r="AZ209" s="26">
        <v>4644.0491106899799</v>
      </c>
      <c r="BA209" s="26">
        <v>16</v>
      </c>
      <c r="BB209" s="84">
        <v>74305</v>
      </c>
      <c r="BC209" s="82">
        <f t="shared" si="9"/>
        <v>1.2059054555841189</v>
      </c>
      <c r="BD209" s="199"/>
    </row>
    <row r="210" spans="1:56" ht="15" customHeight="1" x14ac:dyDescent="0.25">
      <c r="A210" s="209"/>
      <c r="B210" s="26" t="s">
        <v>74</v>
      </c>
      <c r="C210" s="26"/>
      <c r="D210" s="26" t="s">
        <v>779</v>
      </c>
      <c r="E210" s="44"/>
      <c r="F210" s="45"/>
      <c r="G210" s="26">
        <v>16300</v>
      </c>
      <c r="H210" s="26">
        <v>16399</v>
      </c>
      <c r="I210" s="46" t="s">
        <v>670</v>
      </c>
      <c r="J210" s="46" t="s">
        <v>663</v>
      </c>
      <c r="K210" s="46" t="s">
        <v>78</v>
      </c>
      <c r="L210" s="141">
        <v>90</v>
      </c>
      <c r="M210" s="26">
        <v>20</v>
      </c>
      <c r="N210" s="26" t="s">
        <v>69</v>
      </c>
      <c r="O210" s="26"/>
      <c r="P210" s="26"/>
      <c r="Q210" s="26"/>
      <c r="R210" s="26"/>
      <c r="S210" s="26"/>
      <c r="T210" s="26"/>
      <c r="U210" s="26"/>
      <c r="V210" s="26"/>
      <c r="W210" s="26"/>
      <c r="X210" s="26"/>
      <c r="Y210" s="26"/>
      <c r="Z210" s="26"/>
      <c r="AA210" s="26"/>
      <c r="AB210" s="47"/>
      <c r="AC210" s="26"/>
      <c r="AD210" s="26"/>
      <c r="AE210" s="26"/>
      <c r="AF210" s="83">
        <v>66598</v>
      </c>
      <c r="AG210" s="26" t="s">
        <v>784</v>
      </c>
      <c r="AH210" s="45" t="s">
        <v>739</v>
      </c>
      <c r="AI210" s="26"/>
      <c r="AJ210" s="47"/>
      <c r="AK210" s="83"/>
      <c r="AL210" s="83"/>
      <c r="AM210" s="26"/>
      <c r="AN210" s="83"/>
      <c r="AO210" s="83"/>
      <c r="AP210" s="26"/>
      <c r="AQ210" s="83"/>
      <c r="AR210" s="83"/>
      <c r="AS210" s="26"/>
      <c r="AT210" s="83"/>
      <c r="AU210" s="83"/>
      <c r="AV210" s="26"/>
      <c r="AW210" s="26"/>
      <c r="AX210" s="26"/>
      <c r="AY210" s="150"/>
      <c r="AZ210" s="84">
        <v>610</v>
      </c>
      <c r="BA210" s="84">
        <v>24</v>
      </c>
      <c r="BB210" s="84">
        <v>14639</v>
      </c>
      <c r="BC210" s="82">
        <f t="shared" si="9"/>
        <v>0.23757822440341722</v>
      </c>
      <c r="BD210" s="199"/>
    </row>
    <row r="211" spans="1:56" ht="15" customHeight="1" x14ac:dyDescent="0.25">
      <c r="A211" s="209"/>
      <c r="B211" s="26" t="s">
        <v>74</v>
      </c>
      <c r="C211" s="26"/>
      <c r="D211" s="26" t="s">
        <v>662</v>
      </c>
      <c r="E211" s="44"/>
      <c r="F211" s="45"/>
      <c r="G211" s="137">
        <v>600</v>
      </c>
      <c r="H211" s="137">
        <v>6499</v>
      </c>
      <c r="I211" s="140" t="s">
        <v>310</v>
      </c>
      <c r="J211" s="140" t="s">
        <v>311</v>
      </c>
      <c r="K211" s="140" t="s">
        <v>199</v>
      </c>
      <c r="L211" s="141">
        <v>61.16604159154182</v>
      </c>
      <c r="M211" s="142">
        <v>20</v>
      </c>
      <c r="N211" s="142" t="s">
        <v>121</v>
      </c>
      <c r="O211" s="26"/>
      <c r="P211" s="26"/>
      <c r="Q211" s="26"/>
      <c r="R211" s="26"/>
      <c r="S211" s="26"/>
      <c r="T211" s="26"/>
      <c r="U211" s="26"/>
      <c r="V211" s="26"/>
      <c r="W211" s="26"/>
      <c r="X211" s="26"/>
      <c r="Y211" s="26"/>
      <c r="Z211" s="26"/>
      <c r="AA211" s="26"/>
      <c r="AB211" s="26">
        <v>6</v>
      </c>
      <c r="AC211" s="26"/>
      <c r="AD211" s="26"/>
      <c r="AE211" s="26"/>
      <c r="AF211" s="181">
        <v>181381.39799999999</v>
      </c>
      <c r="AG211" s="83">
        <v>189438.65</v>
      </c>
      <c r="AH211" s="45" t="s">
        <v>79</v>
      </c>
      <c r="AI211" s="26"/>
      <c r="AJ211" s="47"/>
      <c r="AK211" s="83"/>
      <c r="AL211" s="83"/>
      <c r="AM211" s="26"/>
      <c r="AN211" s="83"/>
      <c r="AO211" s="83"/>
      <c r="AP211" s="26"/>
      <c r="AQ211" s="83"/>
      <c r="AR211" s="83"/>
      <c r="AS211" s="26"/>
      <c r="AT211" s="83"/>
      <c r="AU211" s="83"/>
      <c r="AV211" s="26"/>
      <c r="AW211" s="26"/>
      <c r="AX211" s="26"/>
      <c r="AY211" s="138" t="s">
        <v>312</v>
      </c>
      <c r="AZ211" s="182">
        <v>4672.76</v>
      </c>
      <c r="BA211" s="141">
        <v>23.525308383054124</v>
      </c>
      <c r="BB211" s="182">
        <v>109928.12</v>
      </c>
      <c r="BC211" s="82">
        <f t="shared" si="9"/>
        <v>1.7840376775466749</v>
      </c>
      <c r="BD211" s="199"/>
    </row>
    <row r="212" spans="1:56" ht="15" customHeight="1" x14ac:dyDescent="0.25">
      <c r="A212" s="209"/>
      <c r="B212" s="26" t="s">
        <v>74</v>
      </c>
      <c r="C212" s="26"/>
      <c r="D212" s="26"/>
      <c r="E212" s="44"/>
      <c r="F212" s="45"/>
      <c r="G212" s="139">
        <v>11800</v>
      </c>
      <c r="H212" s="139">
        <v>14499</v>
      </c>
      <c r="I212" s="140" t="s">
        <v>318</v>
      </c>
      <c r="J212" s="140" t="s">
        <v>319</v>
      </c>
      <c r="K212" s="140" t="s">
        <v>320</v>
      </c>
      <c r="L212" s="154">
        <v>60.294852612048828</v>
      </c>
      <c r="M212" s="142">
        <v>20</v>
      </c>
      <c r="N212" s="142" t="s">
        <v>71</v>
      </c>
      <c r="O212" s="26"/>
      <c r="P212" s="26"/>
      <c r="Q212" s="26"/>
      <c r="R212" s="26"/>
      <c r="S212" s="26"/>
      <c r="T212" s="26"/>
      <c r="U212" s="26"/>
      <c r="V212" s="26"/>
      <c r="W212" s="26"/>
      <c r="X212" s="26"/>
      <c r="Y212" s="26"/>
      <c r="Z212" s="26"/>
      <c r="AA212" s="26"/>
      <c r="AB212" s="47">
        <v>0</v>
      </c>
      <c r="AC212" s="26"/>
      <c r="AD212" s="26"/>
      <c r="AE212" s="83"/>
      <c r="AF212" s="181">
        <v>430623.63299999991</v>
      </c>
      <c r="AG212" s="83">
        <v>351795.21</v>
      </c>
      <c r="AH212" s="45" t="s">
        <v>79</v>
      </c>
      <c r="AI212" s="26"/>
      <c r="AJ212" s="47"/>
      <c r="AK212" s="83"/>
      <c r="AL212" s="83"/>
      <c r="AM212" s="26"/>
      <c r="AN212" s="83"/>
      <c r="AO212" s="83"/>
      <c r="AP212" s="26"/>
      <c r="AQ212" s="83"/>
      <c r="AR212" s="83"/>
      <c r="AS212" s="26"/>
      <c r="AT212" s="83"/>
      <c r="AU212" s="83"/>
      <c r="AV212" s="26"/>
      <c r="AW212" s="26"/>
      <c r="AX212" s="26"/>
      <c r="AY212" s="138" t="s">
        <v>321</v>
      </c>
      <c r="AZ212" s="182">
        <v>11862.910000000002</v>
      </c>
      <c r="BA212" s="141">
        <v>21.999999999999993</v>
      </c>
      <c r="BB212" s="182">
        <v>260984.01999999996</v>
      </c>
      <c r="BC212" s="82">
        <f t="shared" si="9"/>
        <v>4.2355434161668093</v>
      </c>
      <c r="BD212" s="199"/>
    </row>
    <row r="213" spans="1:56" ht="15" customHeight="1" x14ac:dyDescent="0.25">
      <c r="A213" s="209"/>
      <c r="B213" s="99" t="s">
        <v>74</v>
      </c>
      <c r="E213" s="100"/>
      <c r="G213" s="121">
        <v>2000</v>
      </c>
      <c r="H213" s="121">
        <v>4000</v>
      </c>
      <c r="I213" s="131" t="s">
        <v>315</v>
      </c>
      <c r="J213" s="131" t="s">
        <v>316</v>
      </c>
      <c r="K213" s="131" t="s">
        <v>316</v>
      </c>
      <c r="L213" s="132">
        <v>62</v>
      </c>
      <c r="M213" s="133">
        <v>20</v>
      </c>
      <c r="N213" s="133" t="s">
        <v>121</v>
      </c>
      <c r="AB213" s="101">
        <v>0</v>
      </c>
      <c r="AF213" s="134">
        <v>245286.31049999999</v>
      </c>
      <c r="AY213" s="128" t="s">
        <v>317</v>
      </c>
      <c r="AZ213" s="135">
        <v>8744.61</v>
      </c>
      <c r="BA213" s="132">
        <v>17</v>
      </c>
      <c r="BB213" s="136">
        <v>148658.37</v>
      </c>
      <c r="BC213" s="82">
        <f t="shared" si="9"/>
        <v>2.4125959141543976</v>
      </c>
      <c r="BD213" s="199"/>
    </row>
    <row r="214" spans="1:56" ht="15" customHeight="1" x14ac:dyDescent="0.25">
      <c r="A214" s="209"/>
      <c r="B214" s="99" t="s">
        <v>66</v>
      </c>
      <c r="E214" s="100"/>
      <c r="G214" s="121">
        <v>3500</v>
      </c>
      <c r="H214" s="121">
        <v>4299</v>
      </c>
      <c r="I214" s="128" t="s">
        <v>320</v>
      </c>
      <c r="J214" s="128" t="s">
        <v>322</v>
      </c>
      <c r="K214" s="128" t="s">
        <v>78</v>
      </c>
      <c r="L214" s="121">
        <v>26</v>
      </c>
      <c r="M214" s="126">
        <v>20</v>
      </c>
      <c r="N214" s="126" t="s">
        <v>69</v>
      </c>
      <c r="AB214" s="101">
        <v>0</v>
      </c>
      <c r="AF214" s="127">
        <v>183792.80000000002</v>
      </c>
      <c r="AY214" s="128" t="s">
        <v>323</v>
      </c>
      <c r="AZ214" s="129">
        <v>6975.0624142545103</v>
      </c>
      <c r="BA214" s="121">
        <v>17</v>
      </c>
      <c r="BB214" s="130">
        <v>118576</v>
      </c>
      <c r="BC214" s="82">
        <f t="shared" si="9"/>
        <v>1.9243852405806134</v>
      </c>
      <c r="BD214" s="199"/>
    </row>
    <row r="215" spans="1:56" ht="15" customHeight="1" x14ac:dyDescent="0.25">
      <c r="A215" s="209"/>
      <c r="B215" s="26" t="s">
        <v>66</v>
      </c>
      <c r="C215" s="26"/>
      <c r="D215" s="26" t="s">
        <v>419</v>
      </c>
      <c r="E215" s="44"/>
      <c r="F215" s="45"/>
      <c r="G215" s="139">
        <v>100</v>
      </c>
      <c r="H215" s="139">
        <v>199</v>
      </c>
      <c r="I215" s="138" t="s">
        <v>324</v>
      </c>
      <c r="J215" s="138" t="s">
        <v>84</v>
      </c>
      <c r="K215" s="138" t="s">
        <v>325</v>
      </c>
      <c r="L215" s="139">
        <v>48.853253816204187</v>
      </c>
      <c r="M215" s="137">
        <v>21</v>
      </c>
      <c r="N215" s="137" t="s">
        <v>69</v>
      </c>
      <c r="O215" s="26"/>
      <c r="P215" s="26"/>
      <c r="Q215" s="26"/>
      <c r="R215" s="26"/>
      <c r="S215" s="26"/>
      <c r="T215" s="26"/>
      <c r="U215" s="26"/>
      <c r="V215" s="26"/>
      <c r="W215" s="26"/>
      <c r="X215" s="26"/>
      <c r="Y215" s="26"/>
      <c r="Z215" s="26"/>
      <c r="AA215" s="26"/>
      <c r="AB215" s="47">
        <v>0</v>
      </c>
      <c r="AC215" s="26"/>
      <c r="AD215" s="26"/>
      <c r="AE215" s="26"/>
      <c r="AF215" s="179">
        <v>50161.1</v>
      </c>
      <c r="AG215" s="83" t="s">
        <v>420</v>
      </c>
      <c r="AH215" s="45" t="s">
        <v>739</v>
      </c>
      <c r="AI215" s="26"/>
      <c r="AJ215" s="47"/>
      <c r="AK215" s="83"/>
      <c r="AL215" s="83"/>
      <c r="AM215" s="26"/>
      <c r="AN215" s="83"/>
      <c r="AO215" s="83"/>
      <c r="AP215" s="26"/>
      <c r="AQ215" s="83"/>
      <c r="AR215" s="83"/>
      <c r="AS215" s="26"/>
      <c r="AT215" s="83"/>
      <c r="AU215" s="83"/>
      <c r="AV215" s="26"/>
      <c r="AW215" s="26"/>
      <c r="AX215" s="26"/>
      <c r="AY215" s="150" t="s">
        <v>453</v>
      </c>
      <c r="AZ215" s="180">
        <v>1274.1881615256912</v>
      </c>
      <c r="BA215" s="139">
        <v>25.398132691211238</v>
      </c>
      <c r="BB215" s="180">
        <v>32362</v>
      </c>
      <c r="BC215" s="82">
        <f t="shared" si="9"/>
        <v>0.52520708369037417</v>
      </c>
      <c r="BD215" s="199"/>
    </row>
    <row r="216" spans="1:56" ht="15" customHeight="1" x14ac:dyDescent="0.25">
      <c r="A216" s="209"/>
      <c r="B216" s="26" t="s">
        <v>66</v>
      </c>
      <c r="C216" s="26"/>
      <c r="D216" s="26" t="s">
        <v>419</v>
      </c>
      <c r="E216" s="44"/>
      <c r="F216" s="45"/>
      <c r="G216" s="139">
        <v>4900</v>
      </c>
      <c r="H216" s="139">
        <v>4999</v>
      </c>
      <c r="I216" s="138" t="s">
        <v>328</v>
      </c>
      <c r="J216" s="138" t="s">
        <v>327</v>
      </c>
      <c r="K216" s="138" t="s">
        <v>324</v>
      </c>
      <c r="L216" s="139">
        <v>60</v>
      </c>
      <c r="M216" s="137">
        <v>21</v>
      </c>
      <c r="N216" s="137" t="s">
        <v>69</v>
      </c>
      <c r="O216" s="26"/>
      <c r="P216" s="26"/>
      <c r="Q216" s="26"/>
      <c r="R216" s="26"/>
      <c r="S216" s="26"/>
      <c r="T216" s="26"/>
      <c r="U216" s="26"/>
      <c r="V216" s="26"/>
      <c r="W216" s="26"/>
      <c r="X216" s="26"/>
      <c r="Y216" s="26"/>
      <c r="Z216" s="26"/>
      <c r="AA216" s="26"/>
      <c r="AB216" s="26">
        <v>5</v>
      </c>
      <c r="AC216" s="26"/>
      <c r="AD216" s="26"/>
      <c r="AE216" s="26">
        <v>5</v>
      </c>
      <c r="AF216" s="179">
        <v>14066.25</v>
      </c>
      <c r="AG216" s="83" t="s">
        <v>420</v>
      </c>
      <c r="AH216" s="45" t="s">
        <v>739</v>
      </c>
      <c r="AI216" s="26"/>
      <c r="AJ216" s="47"/>
      <c r="AK216" s="83"/>
      <c r="AL216" s="83"/>
      <c r="AM216" s="26"/>
      <c r="AN216" s="83"/>
      <c r="AO216" s="83"/>
      <c r="AP216" s="26"/>
      <c r="AQ216" s="83"/>
      <c r="AR216" s="83"/>
      <c r="AS216" s="26"/>
      <c r="AT216" s="83"/>
      <c r="AU216" s="83"/>
      <c r="AV216" s="26"/>
      <c r="AW216" s="26"/>
      <c r="AX216" s="26"/>
      <c r="AY216" s="150" t="s">
        <v>453</v>
      </c>
      <c r="AZ216" s="180">
        <v>303</v>
      </c>
      <c r="BA216" s="139">
        <v>30</v>
      </c>
      <c r="BB216" s="180">
        <v>9075</v>
      </c>
      <c r="BC216" s="82">
        <f t="shared" si="9"/>
        <v>0.14727934875749787</v>
      </c>
      <c r="BD216" s="199"/>
    </row>
    <row r="217" spans="1:56" ht="15" customHeight="1" x14ac:dyDescent="0.25">
      <c r="A217" s="209"/>
      <c r="B217" s="26" t="s">
        <v>66</v>
      </c>
      <c r="C217" s="26"/>
      <c r="D217" s="26" t="s">
        <v>419</v>
      </c>
      <c r="E217" s="44"/>
      <c r="F217" s="45"/>
      <c r="G217" s="139">
        <v>4800</v>
      </c>
      <c r="H217" s="139">
        <v>4999</v>
      </c>
      <c r="I217" s="138" t="s">
        <v>84</v>
      </c>
      <c r="J217" s="138" t="s">
        <v>324</v>
      </c>
      <c r="K217" s="138" t="s">
        <v>174</v>
      </c>
      <c r="L217" s="139">
        <v>61.374095763003787</v>
      </c>
      <c r="M217" s="137">
        <v>21</v>
      </c>
      <c r="N217" s="137" t="s">
        <v>69</v>
      </c>
      <c r="O217" s="26"/>
      <c r="P217" s="26"/>
      <c r="Q217" s="26"/>
      <c r="R217" s="26"/>
      <c r="S217" s="26"/>
      <c r="T217" s="26"/>
      <c r="U217" s="26"/>
      <c r="V217" s="26"/>
      <c r="W217" s="26"/>
      <c r="X217" s="26"/>
      <c r="Y217" s="26"/>
      <c r="Z217" s="26"/>
      <c r="AA217" s="26"/>
      <c r="AB217" s="47">
        <v>4</v>
      </c>
      <c r="AC217" s="26"/>
      <c r="AD217" s="26"/>
      <c r="AE217" s="26">
        <v>4</v>
      </c>
      <c r="AF217" s="179">
        <v>35997.200000000004</v>
      </c>
      <c r="AG217" s="83" t="s">
        <v>420</v>
      </c>
      <c r="AH217" s="45" t="s">
        <v>739</v>
      </c>
      <c r="AI217" s="26"/>
      <c r="AJ217" s="47"/>
      <c r="AK217" s="83"/>
      <c r="AL217" s="83"/>
      <c r="AM217" s="26"/>
      <c r="AN217" s="83"/>
      <c r="AO217" s="83"/>
      <c r="AP217" s="26"/>
      <c r="AQ217" s="83"/>
      <c r="AR217" s="83"/>
      <c r="AS217" s="26"/>
      <c r="AT217" s="83"/>
      <c r="AU217" s="83"/>
      <c r="AV217" s="26"/>
      <c r="AW217" s="26"/>
      <c r="AX217" s="26"/>
      <c r="AY217" s="150" t="s">
        <v>453</v>
      </c>
      <c r="AZ217" s="180">
        <v>822.46639840890191</v>
      </c>
      <c r="BA217" s="139">
        <v>28.237019828321095</v>
      </c>
      <c r="BB217" s="180">
        <v>23224</v>
      </c>
      <c r="BC217" s="82">
        <f t="shared" si="9"/>
        <v>0.37690529978447718</v>
      </c>
      <c r="BD217" s="199"/>
    </row>
    <row r="218" spans="1:56" ht="15" customHeight="1" x14ac:dyDescent="0.25">
      <c r="A218" s="209"/>
      <c r="B218" s="26" t="s">
        <v>66</v>
      </c>
      <c r="C218" s="26"/>
      <c r="D218" s="26" t="s">
        <v>419</v>
      </c>
      <c r="E218" s="44"/>
      <c r="F218" s="45"/>
      <c r="G218" s="139">
        <v>100</v>
      </c>
      <c r="H218" s="139">
        <v>114</v>
      </c>
      <c r="I218" s="138" t="s">
        <v>330</v>
      </c>
      <c r="J218" s="138" t="s">
        <v>129</v>
      </c>
      <c r="K218" s="138" t="s">
        <v>84</v>
      </c>
      <c r="L218" s="139">
        <v>59</v>
      </c>
      <c r="M218" s="137">
        <v>21</v>
      </c>
      <c r="N218" s="137" t="s">
        <v>69</v>
      </c>
      <c r="O218" s="26"/>
      <c r="P218" s="26"/>
      <c r="Q218" s="26"/>
      <c r="R218" s="26"/>
      <c r="S218" s="26"/>
      <c r="T218" s="26"/>
      <c r="U218" s="26"/>
      <c r="V218" s="26"/>
      <c r="W218" s="26"/>
      <c r="X218" s="26"/>
      <c r="Y218" s="26"/>
      <c r="Z218" s="26"/>
      <c r="AA218" s="26"/>
      <c r="AB218" s="47">
        <v>4</v>
      </c>
      <c r="AC218" s="26"/>
      <c r="AD218" s="26"/>
      <c r="AE218" s="26"/>
      <c r="AF218" s="179">
        <v>16994.2</v>
      </c>
      <c r="AG218" s="83" t="s">
        <v>420</v>
      </c>
      <c r="AH218" s="45" t="s">
        <v>739</v>
      </c>
      <c r="AI218" s="26"/>
      <c r="AJ218" s="47"/>
      <c r="AK218" s="83"/>
      <c r="AL218" s="83"/>
      <c r="AM218" s="26"/>
      <c r="AN218" s="83"/>
      <c r="AO218" s="83"/>
      <c r="AP218" s="26"/>
      <c r="AQ218" s="83"/>
      <c r="AR218" s="83"/>
      <c r="AS218" s="26"/>
      <c r="AT218" s="83"/>
      <c r="AU218" s="83"/>
      <c r="AV218" s="26"/>
      <c r="AW218" s="26"/>
      <c r="AX218" s="26"/>
      <c r="AY218" s="150" t="s">
        <v>453</v>
      </c>
      <c r="AZ218" s="180">
        <v>422</v>
      </c>
      <c r="BA218" s="139">
        <v>26</v>
      </c>
      <c r="BB218" s="130">
        <v>10964</v>
      </c>
      <c r="BC218" s="82">
        <f t="shared" si="9"/>
        <v>0.17793617408013296</v>
      </c>
      <c r="BD218" s="199"/>
    </row>
    <row r="219" spans="1:56" ht="15" customHeight="1" x14ac:dyDescent="0.25">
      <c r="A219" s="209"/>
      <c r="B219" s="99" t="s">
        <v>66</v>
      </c>
      <c r="F219" s="99"/>
      <c r="G219" s="99">
        <v>4400</v>
      </c>
      <c r="H219" s="99">
        <v>4699</v>
      </c>
      <c r="I219" s="102" t="s">
        <v>295</v>
      </c>
      <c r="J219" s="102" t="s">
        <v>671</v>
      </c>
      <c r="K219" s="102" t="s">
        <v>672</v>
      </c>
      <c r="L219" s="132">
        <v>54.248023622417769</v>
      </c>
      <c r="M219" s="99">
        <v>21</v>
      </c>
      <c r="N219" s="99" t="s">
        <v>69</v>
      </c>
      <c r="AF219" s="103">
        <v>131756.20000000001</v>
      </c>
      <c r="AH219" s="99"/>
      <c r="AQ219" s="99"/>
      <c r="AR219" s="99"/>
      <c r="AT219" s="99"/>
      <c r="AU219" s="99"/>
      <c r="AZ219" s="99">
        <v>3325.258676117051</v>
      </c>
      <c r="BA219" s="99">
        <v>25.563124039198151</v>
      </c>
      <c r="BB219" s="104">
        <v>85004</v>
      </c>
      <c r="BC219" s="82">
        <f t="shared" si="9"/>
        <v>1.3795409103892395</v>
      </c>
      <c r="BD219" s="199"/>
    </row>
    <row r="220" spans="1:56" ht="15" customHeight="1" x14ac:dyDescent="0.25">
      <c r="A220" s="209"/>
      <c r="B220" s="99" t="s">
        <v>66</v>
      </c>
      <c r="E220" s="100"/>
      <c r="F220" s="54"/>
      <c r="G220" s="99">
        <v>300</v>
      </c>
      <c r="H220" s="99">
        <v>399</v>
      </c>
      <c r="I220" s="111" t="s">
        <v>673</v>
      </c>
      <c r="J220" s="111" t="s">
        <v>674</v>
      </c>
      <c r="K220" s="111" t="s">
        <v>78</v>
      </c>
      <c r="L220" s="132">
        <v>61</v>
      </c>
      <c r="M220" s="99">
        <v>21</v>
      </c>
      <c r="N220" s="99" t="s">
        <v>69</v>
      </c>
      <c r="Q220" s="101"/>
      <c r="R220" s="101"/>
      <c r="S220" s="105"/>
      <c r="T220" s="101"/>
      <c r="V220" s="101"/>
      <c r="W220" s="103"/>
      <c r="X220" s="103"/>
      <c r="Y220" s="103"/>
      <c r="Z220" s="103"/>
      <c r="AA220" s="103"/>
      <c r="AC220" s="103"/>
      <c r="AD220" s="103"/>
      <c r="AF220" s="103">
        <v>5054.55</v>
      </c>
      <c r="AG220" s="210"/>
      <c r="AH220" s="54"/>
      <c r="AW220" s="103"/>
      <c r="AX220" s="103"/>
      <c r="AZ220" s="99">
        <v>271.72782095537201</v>
      </c>
      <c r="BA220" s="99">
        <v>12</v>
      </c>
      <c r="BB220" s="104">
        <v>3261</v>
      </c>
      <c r="BC220" s="82">
        <f t="shared" si="9"/>
        <v>5.2923190776661216E-2</v>
      </c>
      <c r="BD220" s="199"/>
    </row>
    <row r="221" spans="1:56" ht="15" customHeight="1" x14ac:dyDescent="0.25">
      <c r="A221" s="209"/>
      <c r="B221" s="99" t="s">
        <v>66</v>
      </c>
      <c r="E221" s="100"/>
      <c r="F221" s="54"/>
      <c r="G221" s="99">
        <v>6900</v>
      </c>
      <c r="H221" s="99">
        <v>6999</v>
      </c>
      <c r="I221" s="111" t="s">
        <v>675</v>
      </c>
      <c r="J221" s="111" t="s">
        <v>676</v>
      </c>
      <c r="K221" s="111" t="s">
        <v>677</v>
      </c>
      <c r="L221" s="132">
        <v>41</v>
      </c>
      <c r="M221" s="99">
        <v>21</v>
      </c>
      <c r="N221" s="99" t="s">
        <v>69</v>
      </c>
      <c r="Q221" s="101"/>
      <c r="R221" s="101"/>
      <c r="S221" s="105"/>
      <c r="T221" s="101"/>
      <c r="V221" s="101"/>
      <c r="W221" s="103"/>
      <c r="X221" s="103"/>
      <c r="Y221" s="103"/>
      <c r="Z221" s="103"/>
      <c r="AA221" s="103"/>
      <c r="AC221" s="103"/>
      <c r="AD221" s="103"/>
      <c r="AF221" s="103">
        <v>8712.5500000000011</v>
      </c>
      <c r="AG221" s="210"/>
      <c r="AH221" s="54"/>
      <c r="AW221" s="103"/>
      <c r="AX221" s="103"/>
      <c r="AZ221" s="99">
        <v>312.261511855001</v>
      </c>
      <c r="BA221" s="99">
        <v>18</v>
      </c>
      <c r="BB221" s="104">
        <v>5621</v>
      </c>
      <c r="BC221" s="82">
        <f t="shared" si="9"/>
        <v>9.1223936018280494E-2</v>
      </c>
      <c r="BD221" s="199"/>
    </row>
    <row r="222" spans="1:56" ht="15" customHeight="1" x14ac:dyDescent="0.25">
      <c r="A222" s="209"/>
      <c r="B222" s="48" t="s">
        <v>66</v>
      </c>
      <c r="C222" s="48"/>
      <c r="D222" s="48" t="s">
        <v>223</v>
      </c>
      <c r="E222" s="49">
        <v>43282</v>
      </c>
      <c r="F222" s="80"/>
      <c r="G222" s="48">
        <v>200</v>
      </c>
      <c r="H222" s="48">
        <v>499</v>
      </c>
      <c r="I222" s="51" t="s">
        <v>201</v>
      </c>
      <c r="J222" s="51" t="s">
        <v>128</v>
      </c>
      <c r="K222" s="51" t="s">
        <v>202</v>
      </c>
      <c r="L222" s="58">
        <v>51.000785790292213</v>
      </c>
      <c r="M222" s="48">
        <v>21</v>
      </c>
      <c r="N222" s="99" t="s">
        <v>69</v>
      </c>
      <c r="AB222" s="101">
        <v>6</v>
      </c>
      <c r="AF222" s="103">
        <v>91627.5</v>
      </c>
      <c r="AI222" s="99" t="s">
        <v>115</v>
      </c>
      <c r="AK222" s="103">
        <v>91627.5</v>
      </c>
      <c r="AL222" s="103" t="str">
        <f>IF(AG222="","",AG222)</f>
        <v/>
      </c>
      <c r="AY222" s="109" t="s">
        <v>203</v>
      </c>
      <c r="AZ222" s="104">
        <v>2545.255317786271</v>
      </c>
      <c r="BA222" s="104">
        <v>23.999556969054293</v>
      </c>
      <c r="BB222" s="81">
        <v>61085</v>
      </c>
      <c r="BC222" s="82">
        <f t="shared" si="9"/>
        <v>0.99135636571369223</v>
      </c>
      <c r="BD222" s="199"/>
    </row>
    <row r="223" spans="1:56" ht="15" customHeight="1" x14ac:dyDescent="0.25">
      <c r="A223" s="209"/>
      <c r="B223" s="48" t="s">
        <v>66</v>
      </c>
      <c r="C223" s="48"/>
      <c r="D223" s="48" t="s">
        <v>223</v>
      </c>
      <c r="E223" s="49">
        <v>43282</v>
      </c>
      <c r="F223" s="80"/>
      <c r="G223" s="48">
        <v>400</v>
      </c>
      <c r="H223" s="48">
        <v>599</v>
      </c>
      <c r="I223" s="51" t="s">
        <v>204</v>
      </c>
      <c r="J223" s="51" t="s">
        <v>201</v>
      </c>
      <c r="K223" s="51" t="s">
        <v>78</v>
      </c>
      <c r="L223" s="58">
        <v>29.241756905965417</v>
      </c>
      <c r="M223" s="48">
        <v>21</v>
      </c>
      <c r="N223" s="99" t="s">
        <v>69</v>
      </c>
      <c r="AB223" s="99">
        <v>0</v>
      </c>
      <c r="AF223" s="103">
        <v>71077.679999999993</v>
      </c>
      <c r="AI223" s="99" t="s">
        <v>115</v>
      </c>
      <c r="AK223" s="103">
        <v>71077.679999999993</v>
      </c>
      <c r="AL223" s="103" t="str">
        <f>IF(AG223="","",AG223)</f>
        <v/>
      </c>
      <c r="AY223" s="109"/>
      <c r="AZ223" s="99">
        <v>1974.3799999999999</v>
      </c>
      <c r="BA223" s="99">
        <v>24</v>
      </c>
      <c r="BB223" s="81">
        <v>47385.119999999995</v>
      </c>
      <c r="BC223" s="82">
        <f t="shared" si="9"/>
        <v>0.76901924125574506</v>
      </c>
      <c r="BD223" s="199"/>
    </row>
    <row r="224" spans="1:56" ht="15" customHeight="1" x14ac:dyDescent="0.25">
      <c r="A224" s="209"/>
      <c r="B224" s="99" t="s">
        <v>66</v>
      </c>
      <c r="D224" s="99" t="s">
        <v>419</v>
      </c>
      <c r="E224" s="100"/>
      <c r="F224" s="54"/>
      <c r="G224" s="121">
        <v>100</v>
      </c>
      <c r="H224" s="121">
        <v>199</v>
      </c>
      <c r="I224" s="128" t="s">
        <v>326</v>
      </c>
      <c r="J224" s="128" t="s">
        <v>84</v>
      </c>
      <c r="K224" s="128" t="s">
        <v>327</v>
      </c>
      <c r="L224" s="121">
        <v>42</v>
      </c>
      <c r="M224" s="126">
        <v>21</v>
      </c>
      <c r="N224" s="126" t="s">
        <v>69</v>
      </c>
      <c r="Q224" s="101"/>
      <c r="R224" s="101"/>
      <c r="S224" s="105"/>
      <c r="T224" s="101"/>
      <c r="V224" s="101"/>
      <c r="W224" s="103"/>
      <c r="X224" s="103"/>
      <c r="Y224" s="103"/>
      <c r="Z224" s="103"/>
      <c r="AA224" s="103"/>
      <c r="AB224" s="99">
        <v>3</v>
      </c>
      <c r="AC224" s="103"/>
      <c r="AD224" s="103"/>
      <c r="AF224" s="127">
        <v>28551</v>
      </c>
      <c r="AG224" s="103" t="s">
        <v>420</v>
      </c>
      <c r="AH224" s="54"/>
      <c r="AJ224" s="106"/>
      <c r="AK224" s="210"/>
      <c r="AM224" s="203"/>
      <c r="AN224" s="210"/>
      <c r="AO224" s="210"/>
      <c r="AY224" s="109" t="s">
        <v>453</v>
      </c>
      <c r="AZ224" s="129">
        <v>658</v>
      </c>
      <c r="BA224" s="121">
        <v>28</v>
      </c>
      <c r="BB224" s="130">
        <v>18420</v>
      </c>
      <c r="BC224" s="82">
        <f t="shared" si="9"/>
        <v>0.29894056243670641</v>
      </c>
      <c r="BD224" s="199"/>
    </row>
    <row r="225" spans="1:56" ht="15" customHeight="1" x14ac:dyDescent="0.25">
      <c r="A225" s="209"/>
      <c r="B225" s="99" t="s">
        <v>66</v>
      </c>
      <c r="F225" s="99"/>
      <c r="G225" s="99">
        <v>200</v>
      </c>
      <c r="H225" s="99">
        <v>299</v>
      </c>
      <c r="I225" s="102" t="s">
        <v>671</v>
      </c>
      <c r="J225" s="102" t="s">
        <v>295</v>
      </c>
      <c r="K225" s="102" t="s">
        <v>678</v>
      </c>
      <c r="L225" s="121">
        <v>68</v>
      </c>
      <c r="M225" s="99">
        <v>21</v>
      </c>
      <c r="N225" s="99" t="s">
        <v>73</v>
      </c>
      <c r="AF225" s="103">
        <v>127152.29999999999</v>
      </c>
      <c r="AH225" s="99"/>
      <c r="AQ225" s="99"/>
      <c r="AR225" s="99"/>
      <c r="AT225" s="99"/>
      <c r="AU225" s="99"/>
      <c r="AZ225" s="99">
        <v>1926.5535674719299</v>
      </c>
      <c r="BA225" s="99">
        <v>39.999925930490797</v>
      </c>
      <c r="BB225" s="104">
        <v>77062</v>
      </c>
      <c r="BC225" s="82">
        <f t="shared" si="9"/>
        <v>1.2506491651735867</v>
      </c>
      <c r="BD225" s="199"/>
    </row>
    <row r="226" spans="1:56" ht="15" customHeight="1" x14ac:dyDescent="0.25">
      <c r="A226" s="209"/>
      <c r="B226" s="99" t="s">
        <v>66</v>
      </c>
      <c r="E226" s="100"/>
      <c r="G226" s="99">
        <v>5000</v>
      </c>
      <c r="H226" s="99">
        <v>5199</v>
      </c>
      <c r="I226" s="102" t="s">
        <v>679</v>
      </c>
      <c r="J226" s="102" t="s">
        <v>680</v>
      </c>
      <c r="K226" s="102" t="s">
        <v>681</v>
      </c>
      <c r="L226" s="132">
        <v>54</v>
      </c>
      <c r="M226" s="99">
        <v>21</v>
      </c>
      <c r="N226" s="99" t="s">
        <v>69</v>
      </c>
      <c r="AB226" s="101"/>
      <c r="AE226" s="103"/>
      <c r="AF226" s="103">
        <v>24539.600000000002</v>
      </c>
      <c r="AY226" s="109"/>
      <c r="AZ226" s="104">
        <v>754</v>
      </c>
      <c r="BA226" s="104">
        <v>21</v>
      </c>
      <c r="BB226" s="104">
        <v>15832</v>
      </c>
      <c r="BC226" s="82">
        <f t="shared" si="9"/>
        <v>0.25693957570564258</v>
      </c>
      <c r="BD226" s="199"/>
    </row>
    <row r="227" spans="1:56" ht="15" customHeight="1" x14ac:dyDescent="0.25">
      <c r="A227" s="209"/>
      <c r="B227" s="99" t="s">
        <v>66</v>
      </c>
      <c r="E227" s="100"/>
      <c r="F227" s="54"/>
      <c r="G227" s="99">
        <v>5000</v>
      </c>
      <c r="H227" s="99">
        <v>5199</v>
      </c>
      <c r="I227" s="111" t="s">
        <v>682</v>
      </c>
      <c r="J227" s="111" t="s">
        <v>681</v>
      </c>
      <c r="K227" s="111" t="s">
        <v>683</v>
      </c>
      <c r="L227" s="132">
        <v>48.673628576635686</v>
      </c>
      <c r="M227" s="99">
        <v>21</v>
      </c>
      <c r="N227" s="99" t="s">
        <v>69</v>
      </c>
      <c r="O227" s="101"/>
      <c r="P227" s="101"/>
      <c r="Q227" s="101"/>
      <c r="R227" s="101"/>
      <c r="S227" s="105"/>
      <c r="T227" s="101"/>
      <c r="V227" s="101"/>
      <c r="W227" s="103"/>
      <c r="X227" s="103"/>
      <c r="Y227" s="103"/>
      <c r="Z227" s="103"/>
      <c r="AA227" s="103"/>
      <c r="AC227" s="103"/>
      <c r="AD227" s="103"/>
      <c r="AF227" s="103">
        <v>42524.25</v>
      </c>
      <c r="AH227" s="54"/>
      <c r="AK227" s="210"/>
      <c r="AL227" s="210"/>
      <c r="AW227" s="103"/>
      <c r="AX227" s="103"/>
      <c r="AZ227" s="99">
        <v>1287.733980067067</v>
      </c>
      <c r="BA227" s="99">
        <v>21.304866086216926</v>
      </c>
      <c r="BB227" s="104">
        <v>27435</v>
      </c>
      <c r="BC227" s="82">
        <f t="shared" si="9"/>
        <v>0.44524616343382412</v>
      </c>
      <c r="BD227" s="199"/>
    </row>
    <row r="228" spans="1:56" ht="15" customHeight="1" x14ac:dyDescent="0.25">
      <c r="A228" s="209"/>
      <c r="B228" s="99" t="s">
        <v>66</v>
      </c>
      <c r="E228" s="100"/>
      <c r="G228" s="99">
        <v>5900</v>
      </c>
      <c r="H228" s="99">
        <v>6199</v>
      </c>
      <c r="I228" s="102" t="s">
        <v>684</v>
      </c>
      <c r="J228" s="102" t="s">
        <v>685</v>
      </c>
      <c r="K228" s="102" t="s">
        <v>78</v>
      </c>
      <c r="L228" s="132">
        <v>43.00592514565983</v>
      </c>
      <c r="M228" s="99">
        <v>21</v>
      </c>
      <c r="N228" s="99" t="s">
        <v>69</v>
      </c>
      <c r="Q228" s="101"/>
      <c r="R228" s="101"/>
      <c r="S228" s="105"/>
      <c r="T228" s="101"/>
      <c r="V228" s="101"/>
      <c r="W228" s="103"/>
      <c r="X228" s="103"/>
      <c r="Y228" s="103"/>
      <c r="Z228" s="103"/>
      <c r="AA228" s="103"/>
      <c r="AC228" s="103"/>
      <c r="AD228" s="103"/>
      <c r="AF228" s="103">
        <v>47087.450000000004</v>
      </c>
      <c r="AY228" s="109"/>
      <c r="AZ228" s="99">
        <v>1318.1271748845638</v>
      </c>
      <c r="BA228" s="99">
        <v>23.047093314543392</v>
      </c>
      <c r="BB228" s="104">
        <v>30379</v>
      </c>
      <c r="BC228" s="82">
        <f t="shared" si="9"/>
        <v>0.4930247202098102</v>
      </c>
      <c r="BD228" s="199"/>
    </row>
    <row r="229" spans="1:56" ht="15" customHeight="1" x14ac:dyDescent="0.25">
      <c r="A229" s="209"/>
      <c r="B229" s="99" t="s">
        <v>66</v>
      </c>
      <c r="F229" s="99"/>
      <c r="G229" s="99">
        <v>300</v>
      </c>
      <c r="H229" s="99">
        <v>399</v>
      </c>
      <c r="I229" s="102" t="s">
        <v>686</v>
      </c>
      <c r="J229" s="102" t="s">
        <v>129</v>
      </c>
      <c r="K229" s="102" t="s">
        <v>674</v>
      </c>
      <c r="L229" s="132">
        <v>39</v>
      </c>
      <c r="M229" s="99">
        <v>21</v>
      </c>
      <c r="N229" s="99" t="s">
        <v>69</v>
      </c>
      <c r="AF229" s="103">
        <v>15921.6</v>
      </c>
      <c r="AH229" s="99"/>
      <c r="AQ229" s="99"/>
      <c r="AR229" s="99"/>
      <c r="AT229" s="99"/>
      <c r="AU229" s="99"/>
      <c r="AZ229" s="99">
        <v>641.97165302716098</v>
      </c>
      <c r="BA229" s="99">
        <v>16</v>
      </c>
      <c r="BB229" s="104">
        <v>10272</v>
      </c>
      <c r="BC229" s="82">
        <f t="shared" si="9"/>
        <v>0.16670561657708188</v>
      </c>
      <c r="BD229" s="199"/>
    </row>
    <row r="230" spans="1:56" ht="15" customHeight="1" x14ac:dyDescent="0.25">
      <c r="A230" s="209"/>
      <c r="B230" s="48"/>
      <c r="C230" s="48"/>
      <c r="D230" s="48"/>
      <c r="E230" s="49">
        <v>42917</v>
      </c>
      <c r="F230" s="50"/>
      <c r="G230" s="99"/>
      <c r="H230" s="99"/>
      <c r="I230" s="51" t="s">
        <v>135</v>
      </c>
      <c r="J230" s="51" t="s">
        <v>136</v>
      </c>
      <c r="K230" s="51" t="s">
        <v>78</v>
      </c>
      <c r="L230" s="52"/>
      <c r="M230" s="48">
        <v>21</v>
      </c>
      <c r="N230" s="48" t="s">
        <v>69</v>
      </c>
      <c r="O230" s="48"/>
      <c r="P230" s="48"/>
      <c r="Q230" s="48"/>
      <c r="R230" s="48"/>
      <c r="S230" s="48"/>
      <c r="T230" s="48"/>
      <c r="U230" s="48"/>
      <c r="V230" s="48"/>
      <c r="W230" s="48"/>
      <c r="X230" s="48"/>
      <c r="Y230" s="48"/>
      <c r="Z230" s="48"/>
      <c r="AA230" s="48"/>
      <c r="AB230" s="48"/>
      <c r="AC230" s="48"/>
      <c r="AD230" s="48"/>
      <c r="AE230" s="48"/>
      <c r="AF230" s="57">
        <v>27956</v>
      </c>
      <c r="AG230" s="57"/>
      <c r="AH230" s="50"/>
      <c r="AI230" s="99" t="s">
        <v>177</v>
      </c>
      <c r="AJ230" s="58"/>
      <c r="AK230" s="57"/>
      <c r="AL230" s="57"/>
      <c r="AM230" s="48"/>
      <c r="AN230" s="57"/>
      <c r="AO230" s="57"/>
      <c r="AP230" s="48"/>
      <c r="AQ230" s="57"/>
      <c r="AR230" s="57"/>
      <c r="AS230" s="48"/>
      <c r="AT230" s="57"/>
      <c r="AU230" s="57"/>
      <c r="AV230" s="48"/>
      <c r="AW230" s="48"/>
      <c r="AX230" s="48"/>
      <c r="AY230" s="143" t="s">
        <v>227</v>
      </c>
      <c r="AZ230" s="48"/>
      <c r="BA230" s="48"/>
      <c r="BB230" s="81">
        <v>16943</v>
      </c>
      <c r="BC230" s="82">
        <f t="shared" si="9"/>
        <v>0.27497013840201501</v>
      </c>
      <c r="BD230" s="199"/>
    </row>
    <row r="231" spans="1:56" ht="15" customHeight="1" x14ac:dyDescent="0.25">
      <c r="A231" s="198"/>
      <c r="B231" s="99" t="s">
        <v>66</v>
      </c>
      <c r="F231" s="99"/>
      <c r="G231" s="99">
        <v>300</v>
      </c>
      <c r="H231" s="99">
        <v>399</v>
      </c>
      <c r="I231" s="102" t="s">
        <v>687</v>
      </c>
      <c r="J231" s="102" t="s">
        <v>129</v>
      </c>
      <c r="K231" s="102" t="s">
        <v>674</v>
      </c>
      <c r="L231" s="132">
        <v>23</v>
      </c>
      <c r="M231" s="99">
        <v>21</v>
      </c>
      <c r="N231" s="99" t="s">
        <v>69</v>
      </c>
      <c r="AF231" s="103">
        <v>20945.150000000001</v>
      </c>
      <c r="AH231" s="99"/>
      <c r="AQ231" s="99"/>
      <c r="AR231" s="99"/>
      <c r="AT231" s="99"/>
      <c r="AU231" s="99"/>
      <c r="AZ231" s="99">
        <v>750.73798661235105</v>
      </c>
      <c r="BA231" s="99">
        <v>18</v>
      </c>
      <c r="BB231" s="104">
        <v>13513</v>
      </c>
      <c r="BC231" s="82">
        <f t="shared" si="9"/>
        <v>0.21930422476694972</v>
      </c>
      <c r="BD231" s="199"/>
    </row>
    <row r="232" spans="1:56" x14ac:dyDescent="0.25">
      <c r="A232" s="209"/>
      <c r="B232" s="48"/>
      <c r="C232" s="48"/>
      <c r="D232" s="48"/>
      <c r="E232" s="49">
        <v>42917</v>
      </c>
      <c r="F232" s="50"/>
      <c r="G232" s="99"/>
      <c r="H232" s="99"/>
      <c r="I232" s="51" t="s">
        <v>130</v>
      </c>
      <c r="J232" s="51" t="s">
        <v>131</v>
      </c>
      <c r="K232" s="51" t="s">
        <v>132</v>
      </c>
      <c r="L232" s="52"/>
      <c r="M232" s="48">
        <v>21</v>
      </c>
      <c r="N232" s="48" t="s">
        <v>69</v>
      </c>
      <c r="O232" s="48"/>
      <c r="P232" s="48"/>
      <c r="Q232" s="48"/>
      <c r="R232" s="48"/>
      <c r="S232" s="48"/>
      <c r="T232" s="48"/>
      <c r="U232" s="48"/>
      <c r="V232" s="48"/>
      <c r="W232" s="48"/>
      <c r="X232" s="48"/>
      <c r="Y232" s="48"/>
      <c r="Z232" s="48"/>
      <c r="AA232" s="48"/>
      <c r="AB232" s="48"/>
      <c r="AC232" s="48"/>
      <c r="AD232" s="48"/>
      <c r="AE232" s="48"/>
      <c r="AF232" s="57">
        <v>57107</v>
      </c>
      <c r="AG232" s="57"/>
      <c r="AH232" s="50"/>
      <c r="AI232" s="48" t="s">
        <v>133</v>
      </c>
      <c r="AJ232" s="58" t="s">
        <v>134</v>
      </c>
      <c r="AK232" s="57">
        <v>50000</v>
      </c>
      <c r="AL232" s="57"/>
      <c r="AM232" s="48"/>
      <c r="AN232" s="57"/>
      <c r="AO232" s="57"/>
      <c r="AP232" s="48"/>
      <c r="AQ232" s="57"/>
      <c r="AR232" s="57"/>
      <c r="AS232" s="48"/>
      <c r="AT232" s="57"/>
      <c r="AU232" s="57"/>
      <c r="AV232" s="48"/>
      <c r="AW232" s="48"/>
      <c r="AX232" s="48"/>
      <c r="AY232" s="143" t="s">
        <v>227</v>
      </c>
      <c r="AZ232" s="48"/>
      <c r="BA232" s="48"/>
      <c r="BB232" s="81">
        <v>34610</v>
      </c>
      <c r="BC232" s="82">
        <f t="shared" si="9"/>
        <v>0.56169016644595049</v>
      </c>
      <c r="BD232" s="199"/>
    </row>
    <row r="233" spans="1:56" x14ac:dyDescent="0.25">
      <c r="A233" s="209"/>
      <c r="B233" s="99" t="s">
        <v>66</v>
      </c>
      <c r="E233" s="100"/>
      <c r="G233" s="99">
        <v>6800</v>
      </c>
      <c r="H233" s="99">
        <v>7099</v>
      </c>
      <c r="I233" s="102" t="s">
        <v>674</v>
      </c>
      <c r="J233" s="102" t="s">
        <v>688</v>
      </c>
      <c r="K233" s="102" t="s">
        <v>78</v>
      </c>
      <c r="L233" s="132">
        <v>44.162428559595796</v>
      </c>
      <c r="M233" s="99">
        <v>21</v>
      </c>
      <c r="N233" s="99" t="s">
        <v>69</v>
      </c>
      <c r="AF233" s="103">
        <v>37426.300000000003</v>
      </c>
      <c r="AY233" s="109"/>
      <c r="AZ233" s="99">
        <v>1442.248314221725</v>
      </c>
      <c r="BA233" s="99">
        <v>16.74191591135942</v>
      </c>
      <c r="BB233" s="104">
        <v>24146</v>
      </c>
      <c r="BC233" s="82">
        <f t="shared" si="9"/>
        <v>0.39186855703565215</v>
      </c>
      <c r="BD233" s="199"/>
    </row>
    <row r="234" spans="1:56" x14ac:dyDescent="0.25">
      <c r="A234" s="209"/>
      <c r="B234" s="99" t="s">
        <v>66</v>
      </c>
      <c r="F234" s="99"/>
      <c r="G234" s="99">
        <v>4800</v>
      </c>
      <c r="H234" s="99">
        <v>5999</v>
      </c>
      <c r="I234" s="102" t="s">
        <v>689</v>
      </c>
      <c r="J234" s="102" t="s">
        <v>690</v>
      </c>
      <c r="K234" s="102" t="s">
        <v>685</v>
      </c>
      <c r="L234" s="132">
        <v>14</v>
      </c>
      <c r="M234" s="99">
        <v>21</v>
      </c>
      <c r="N234" s="99" t="s">
        <v>69</v>
      </c>
      <c r="AF234" s="103">
        <v>30860.5</v>
      </c>
      <c r="AH234" s="99"/>
      <c r="AQ234" s="99"/>
      <c r="AR234" s="99"/>
      <c r="AT234" s="99"/>
      <c r="AU234" s="99"/>
      <c r="AZ234" s="99">
        <v>996</v>
      </c>
      <c r="BA234" s="99">
        <v>20</v>
      </c>
      <c r="BB234" s="104">
        <v>19910</v>
      </c>
      <c r="BC234" s="82">
        <f t="shared" ref="BC234:BC265" si="10">BB234/(5280*11.67)</f>
        <v>0.3231219651528135</v>
      </c>
      <c r="BD234" s="199"/>
    </row>
    <row r="235" spans="1:56" x14ac:dyDescent="0.25">
      <c r="A235" s="209"/>
      <c r="B235" s="99" t="s">
        <v>66</v>
      </c>
      <c r="F235" s="99"/>
      <c r="G235" s="99">
        <v>6100</v>
      </c>
      <c r="H235" s="99">
        <v>6199</v>
      </c>
      <c r="I235" s="102" t="s">
        <v>691</v>
      </c>
      <c r="J235" s="102" t="s">
        <v>692</v>
      </c>
      <c r="K235" s="102" t="s">
        <v>693</v>
      </c>
      <c r="L235" s="132">
        <v>78.468596741021983</v>
      </c>
      <c r="M235" s="99">
        <v>21</v>
      </c>
      <c r="N235" s="99" t="s">
        <v>69</v>
      </c>
      <c r="AF235" s="103">
        <v>39190.200000000004</v>
      </c>
      <c r="AH235" s="99"/>
      <c r="AQ235" s="99"/>
      <c r="AR235" s="99"/>
      <c r="AT235" s="99"/>
      <c r="AU235" s="99"/>
      <c r="AZ235" s="99">
        <v>1053.4975253105931</v>
      </c>
      <c r="BA235" s="99">
        <v>24.000056376540371</v>
      </c>
      <c r="BB235" s="104">
        <v>25284</v>
      </c>
      <c r="BC235" s="82">
        <f t="shared" si="10"/>
        <v>0.41033730622419567</v>
      </c>
      <c r="BD235" s="199"/>
    </row>
    <row r="236" spans="1:56" x14ac:dyDescent="0.25">
      <c r="A236" s="209"/>
      <c r="B236" s="99" t="s">
        <v>66</v>
      </c>
      <c r="E236" s="100"/>
      <c r="G236" s="99">
        <v>500</v>
      </c>
      <c r="H236" s="99">
        <v>599</v>
      </c>
      <c r="I236" s="102" t="s">
        <v>680</v>
      </c>
      <c r="J236" s="102" t="s">
        <v>694</v>
      </c>
      <c r="K236" s="102" t="s">
        <v>682</v>
      </c>
      <c r="L236" s="132">
        <v>53</v>
      </c>
      <c r="M236" s="99">
        <v>21</v>
      </c>
      <c r="N236" s="99" t="s">
        <v>69</v>
      </c>
      <c r="AB236" s="101"/>
      <c r="AE236" s="103"/>
      <c r="AF236" s="103">
        <v>10696.550000000001</v>
      </c>
      <c r="AY236" s="109"/>
      <c r="AZ236" s="104">
        <v>314</v>
      </c>
      <c r="BA236" s="104">
        <v>22</v>
      </c>
      <c r="BB236" s="104">
        <v>6901</v>
      </c>
      <c r="BC236" s="82">
        <f t="shared" si="10"/>
        <v>0.11199722157305705</v>
      </c>
      <c r="BD236" s="199"/>
    </row>
    <row r="237" spans="1:56" x14ac:dyDescent="0.25">
      <c r="A237" s="209"/>
      <c r="B237" s="99" t="s">
        <v>66</v>
      </c>
      <c r="E237" s="100"/>
      <c r="G237" s="99">
        <v>700</v>
      </c>
      <c r="H237" s="99">
        <v>799</v>
      </c>
      <c r="I237" s="102" t="s">
        <v>680</v>
      </c>
      <c r="J237" s="102" t="s">
        <v>695</v>
      </c>
      <c r="K237" s="102" t="s">
        <v>679</v>
      </c>
      <c r="L237" s="132">
        <v>54</v>
      </c>
      <c r="M237" s="107">
        <v>21</v>
      </c>
      <c r="N237" s="99" t="s">
        <v>69</v>
      </c>
      <c r="AB237" s="101"/>
      <c r="AE237" s="103"/>
      <c r="AF237" s="103">
        <v>9114</v>
      </c>
      <c r="AY237" s="109"/>
      <c r="AZ237" s="104">
        <v>294</v>
      </c>
      <c r="BA237" s="104">
        <v>20</v>
      </c>
      <c r="BB237" s="104">
        <v>5880</v>
      </c>
      <c r="BC237" s="82">
        <f t="shared" si="10"/>
        <v>9.5427280517254812E-2</v>
      </c>
      <c r="BD237" s="199"/>
    </row>
    <row r="238" spans="1:56" x14ac:dyDescent="0.25">
      <c r="A238" s="198"/>
      <c r="B238" s="99" t="s">
        <v>66</v>
      </c>
      <c r="F238" s="99"/>
      <c r="G238" s="99">
        <v>300</v>
      </c>
      <c r="H238" s="99">
        <v>399</v>
      </c>
      <c r="I238" s="102" t="s">
        <v>696</v>
      </c>
      <c r="J238" s="102" t="s">
        <v>129</v>
      </c>
      <c r="K238" s="102" t="s">
        <v>78</v>
      </c>
      <c r="L238" s="132">
        <v>29</v>
      </c>
      <c r="M238" s="99">
        <v>21</v>
      </c>
      <c r="N238" s="99" t="s">
        <v>69</v>
      </c>
      <c r="AF238" s="103">
        <v>7184.25</v>
      </c>
      <c r="AH238" s="99"/>
      <c r="AQ238" s="99"/>
      <c r="AR238" s="99"/>
      <c r="AT238" s="99"/>
      <c r="AU238" s="99"/>
      <c r="AZ238" s="99">
        <v>579.31291652165498</v>
      </c>
      <c r="BA238" s="99">
        <v>8</v>
      </c>
      <c r="BB238" s="104">
        <v>4635</v>
      </c>
      <c r="BC238" s="82">
        <f t="shared" si="10"/>
        <v>7.5222014489366676E-2</v>
      </c>
      <c r="BD238" s="199"/>
    </row>
    <row r="239" spans="1:56" x14ac:dyDescent="0.25">
      <c r="A239" s="198"/>
      <c r="B239" s="48" t="s">
        <v>66</v>
      </c>
      <c r="C239" s="48"/>
      <c r="D239" s="48" t="s">
        <v>223</v>
      </c>
      <c r="E239" s="49">
        <v>43282</v>
      </c>
      <c r="F239" s="80"/>
      <c r="G239" s="48">
        <v>6700</v>
      </c>
      <c r="H239" s="48">
        <v>6799</v>
      </c>
      <c r="I239" s="51" t="s">
        <v>205</v>
      </c>
      <c r="J239" s="51" t="s">
        <v>201</v>
      </c>
      <c r="K239" s="51" t="s">
        <v>204</v>
      </c>
      <c r="L239" s="58">
        <v>2</v>
      </c>
      <c r="M239" s="48">
        <v>21</v>
      </c>
      <c r="N239" s="99" t="s">
        <v>69</v>
      </c>
      <c r="AB239" s="101">
        <v>0</v>
      </c>
      <c r="AF239" s="103">
        <v>14709.600000000002</v>
      </c>
      <c r="AI239" s="99" t="s">
        <v>115</v>
      </c>
      <c r="AK239" s="103">
        <v>14709.600000000002</v>
      </c>
      <c r="AL239" s="103" t="str">
        <f>IF(AG239="","",AG239)</f>
        <v/>
      </c>
      <c r="AY239" s="109"/>
      <c r="AZ239" s="104">
        <v>408.6</v>
      </c>
      <c r="BA239" s="104">
        <v>24.000000000000004</v>
      </c>
      <c r="BB239" s="81">
        <v>9806.4000000000015</v>
      </c>
      <c r="BC239" s="82">
        <f t="shared" si="10"/>
        <v>0.15914933395653194</v>
      </c>
      <c r="BD239" s="199"/>
    </row>
    <row r="240" spans="1:56" x14ac:dyDescent="0.25">
      <c r="A240" s="198"/>
      <c r="B240" s="48" t="s">
        <v>66</v>
      </c>
      <c r="C240" s="48"/>
      <c r="D240" s="48" t="s">
        <v>223</v>
      </c>
      <c r="E240" s="49">
        <v>43282</v>
      </c>
      <c r="F240" s="80"/>
      <c r="G240" s="48">
        <v>6500</v>
      </c>
      <c r="H240" s="48">
        <v>6699</v>
      </c>
      <c r="I240" s="51" t="s">
        <v>205</v>
      </c>
      <c r="J240" s="51" t="s">
        <v>201</v>
      </c>
      <c r="K240" s="51" t="s">
        <v>206</v>
      </c>
      <c r="L240" s="58">
        <v>53.977723345801195</v>
      </c>
      <c r="M240" s="48">
        <v>21</v>
      </c>
      <c r="N240" s="99" t="s">
        <v>69</v>
      </c>
      <c r="AB240" s="99">
        <v>4</v>
      </c>
      <c r="AF240" s="103">
        <v>45316.5</v>
      </c>
      <c r="AI240" s="99" t="s">
        <v>115</v>
      </c>
      <c r="AK240" s="103">
        <v>45316.5</v>
      </c>
      <c r="AL240" s="103" t="str">
        <f>IF(AG240="","",AG240)</f>
        <v/>
      </c>
      <c r="AY240" s="109"/>
      <c r="AZ240" s="99">
        <v>1316.5660123774539</v>
      </c>
      <c r="BA240" s="99">
        <v>22.94681749033229</v>
      </c>
      <c r="BB240" s="81">
        <v>30211</v>
      </c>
      <c r="BC240" s="82">
        <f t="shared" si="10"/>
        <v>0.49029822648074578</v>
      </c>
      <c r="BD240" s="199"/>
    </row>
    <row r="241" spans="1:56" x14ac:dyDescent="0.25">
      <c r="A241" s="198"/>
      <c r="B241" s="99" t="s">
        <v>66</v>
      </c>
      <c r="E241" s="100"/>
      <c r="G241" s="99">
        <v>5900</v>
      </c>
      <c r="H241" s="99">
        <v>6199</v>
      </c>
      <c r="I241" s="102" t="s">
        <v>697</v>
      </c>
      <c r="J241" s="102" t="s">
        <v>684</v>
      </c>
      <c r="K241" s="102" t="s">
        <v>78</v>
      </c>
      <c r="L241" s="132">
        <v>41.690418806105697</v>
      </c>
      <c r="M241" s="99">
        <v>21</v>
      </c>
      <c r="N241" s="99" t="s">
        <v>69</v>
      </c>
      <c r="AB241" s="101"/>
      <c r="AE241" s="103"/>
      <c r="AF241" s="103">
        <v>44374.950000000004</v>
      </c>
      <c r="AY241" s="109"/>
      <c r="AZ241" s="104">
        <v>1192.8762869813511</v>
      </c>
      <c r="BA241" s="104">
        <v>23.999974106659035</v>
      </c>
      <c r="BB241" s="104">
        <v>28629</v>
      </c>
      <c r="BC241" s="82">
        <f t="shared" si="10"/>
        <v>0.46462374386538913</v>
      </c>
      <c r="BD241" s="199"/>
    </row>
    <row r="242" spans="1:56" x14ac:dyDescent="0.25">
      <c r="A242" s="198"/>
      <c r="B242" s="99" t="s">
        <v>66</v>
      </c>
      <c r="F242" s="99"/>
      <c r="G242" s="99">
        <v>200</v>
      </c>
      <c r="H242" s="99">
        <v>399</v>
      </c>
      <c r="I242" s="102" t="s">
        <v>677</v>
      </c>
      <c r="J242" s="102" t="s">
        <v>676</v>
      </c>
      <c r="K242" s="102" t="s">
        <v>698</v>
      </c>
      <c r="L242" s="132">
        <v>52.759037111334003</v>
      </c>
      <c r="M242" s="99">
        <v>21</v>
      </c>
      <c r="N242" s="99" t="s">
        <v>69</v>
      </c>
      <c r="AF242" s="103">
        <v>38633.75</v>
      </c>
      <c r="AH242" s="99"/>
      <c r="AQ242" s="99"/>
      <c r="AR242" s="99"/>
      <c r="AT242" s="99"/>
      <c r="AU242" s="99"/>
      <c r="AZ242" s="99">
        <v>1704.5485143992798</v>
      </c>
      <c r="BA242" s="99">
        <v>14.622640417356566</v>
      </c>
      <c r="BB242" s="104">
        <v>24925</v>
      </c>
      <c r="BC242" s="82">
        <f t="shared" si="10"/>
        <v>0.40451104879125444</v>
      </c>
      <c r="BD242" s="199"/>
    </row>
    <row r="243" spans="1:56" x14ac:dyDescent="0.25">
      <c r="A243" s="198"/>
      <c r="B243" s="99" t="s">
        <v>66</v>
      </c>
      <c r="E243" s="100"/>
      <c r="F243" s="54"/>
      <c r="G243" s="99">
        <v>5000</v>
      </c>
      <c r="H243" s="99">
        <v>5199</v>
      </c>
      <c r="I243" s="111" t="s">
        <v>695</v>
      </c>
      <c r="J243" s="111" t="s">
        <v>681</v>
      </c>
      <c r="K243" s="111" t="s">
        <v>78</v>
      </c>
      <c r="L243" s="132">
        <v>65.175336000820764</v>
      </c>
      <c r="M243" s="99">
        <v>21</v>
      </c>
      <c r="N243" s="99" t="s">
        <v>69</v>
      </c>
      <c r="Q243" s="101"/>
      <c r="R243" s="101"/>
      <c r="S243" s="105"/>
      <c r="T243" s="101"/>
      <c r="V243" s="101"/>
      <c r="W243" s="103"/>
      <c r="X243" s="103"/>
      <c r="Y243" s="103"/>
      <c r="Z243" s="103"/>
      <c r="AA243" s="103"/>
      <c r="AC243" s="103"/>
      <c r="AD243" s="103"/>
      <c r="AF243" s="103">
        <v>30215.7</v>
      </c>
      <c r="AH243" s="54"/>
      <c r="AJ243" s="106"/>
      <c r="AM243" s="203"/>
      <c r="AW243" s="103"/>
      <c r="AX243" s="103"/>
      <c r="AZ243" s="99">
        <v>935.09801427929597</v>
      </c>
      <c r="BA243" s="99">
        <v>20.847012508121434</v>
      </c>
      <c r="BB243" s="104">
        <v>19494</v>
      </c>
      <c r="BC243" s="82">
        <f t="shared" si="10"/>
        <v>0.31637064734751114</v>
      </c>
      <c r="BD243" s="199"/>
    </row>
    <row r="244" spans="1:56" x14ac:dyDescent="0.25">
      <c r="A244" s="198"/>
      <c r="B244" s="99" t="s">
        <v>66</v>
      </c>
      <c r="F244" s="99"/>
      <c r="G244" s="99">
        <v>2825</v>
      </c>
      <c r="H244" s="99">
        <v>2899</v>
      </c>
      <c r="I244" s="102" t="s">
        <v>699</v>
      </c>
      <c r="J244" s="102" t="s">
        <v>691</v>
      </c>
      <c r="K244" s="102" t="s">
        <v>690</v>
      </c>
      <c r="L244" s="132">
        <v>78</v>
      </c>
      <c r="M244" s="99">
        <v>21</v>
      </c>
      <c r="N244" s="99" t="s">
        <v>69</v>
      </c>
      <c r="AF244" s="103">
        <v>12877.4</v>
      </c>
      <c r="AH244" s="99"/>
      <c r="AQ244" s="99"/>
      <c r="AR244" s="99"/>
      <c r="AT244" s="99"/>
      <c r="AU244" s="99"/>
      <c r="AZ244" s="99">
        <v>346</v>
      </c>
      <c r="BA244" s="99">
        <v>24</v>
      </c>
      <c r="BB244" s="104">
        <v>8308</v>
      </c>
      <c r="BC244" s="82">
        <f t="shared" si="10"/>
        <v>0.13483160655397158</v>
      </c>
      <c r="BD244" s="199"/>
    </row>
    <row r="245" spans="1:56" x14ac:dyDescent="0.25">
      <c r="A245" s="198"/>
      <c r="B245" s="99" t="s">
        <v>66</v>
      </c>
      <c r="F245" s="99"/>
      <c r="G245" s="99">
        <v>900</v>
      </c>
      <c r="H245" s="99">
        <v>1199</v>
      </c>
      <c r="I245" s="102" t="s">
        <v>690</v>
      </c>
      <c r="J245" s="102" t="s">
        <v>200</v>
      </c>
      <c r="K245" s="102" t="s">
        <v>78</v>
      </c>
      <c r="L245" s="132">
        <v>52.663773309443229</v>
      </c>
      <c r="M245" s="99">
        <v>21</v>
      </c>
      <c r="N245" s="99" t="s">
        <v>69</v>
      </c>
      <c r="AF245" s="103">
        <v>116784.75</v>
      </c>
      <c r="AH245" s="99"/>
      <c r="AM245" s="103"/>
      <c r="AQ245" s="99"/>
      <c r="AR245" s="99"/>
      <c r="AT245" s="99"/>
      <c r="AU245" s="99"/>
      <c r="AZ245" s="99">
        <v>3947.8217683090443</v>
      </c>
      <c r="BA245" s="99">
        <v>19.085208102561388</v>
      </c>
      <c r="BB245" s="104">
        <v>75345</v>
      </c>
      <c r="BC245" s="82">
        <f t="shared" si="10"/>
        <v>1.2227837500973748</v>
      </c>
      <c r="BD245" s="199"/>
    </row>
    <row r="246" spans="1:56" x14ac:dyDescent="0.25">
      <c r="A246" s="198"/>
      <c r="B246" s="99" t="s">
        <v>66</v>
      </c>
      <c r="D246" s="99" t="s">
        <v>419</v>
      </c>
      <c r="E246" s="100"/>
      <c r="G246" s="126">
        <v>200</v>
      </c>
      <c r="H246" s="126">
        <v>5799</v>
      </c>
      <c r="I246" s="131" t="s">
        <v>331</v>
      </c>
      <c r="J246" s="131" t="s">
        <v>129</v>
      </c>
      <c r="K246" s="131" t="s">
        <v>332</v>
      </c>
      <c r="L246" s="132">
        <v>54.93975726781354</v>
      </c>
      <c r="M246" s="133">
        <v>21</v>
      </c>
      <c r="N246" s="133" t="s">
        <v>71</v>
      </c>
      <c r="Q246" s="101"/>
      <c r="R246" s="101"/>
      <c r="S246" s="105"/>
      <c r="T246" s="101"/>
      <c r="V246" s="101"/>
      <c r="W246" s="103"/>
      <c r="X246" s="103"/>
      <c r="Y246" s="103"/>
      <c r="Z246" s="103"/>
      <c r="AA246" s="103"/>
      <c r="AB246" s="99">
        <v>15</v>
      </c>
      <c r="AC246" s="103"/>
      <c r="AD246" s="103"/>
      <c r="AE246" s="99">
        <v>15</v>
      </c>
      <c r="AF246" s="134">
        <v>256091.99549999996</v>
      </c>
      <c r="AG246" s="103">
        <f>58248.02+157891.22+53859.62</f>
        <v>269998.86</v>
      </c>
      <c r="AW246" s="103"/>
      <c r="AX246" s="103"/>
      <c r="AY246" s="128" t="s">
        <v>333</v>
      </c>
      <c r="AZ246" s="135">
        <v>5145.34</v>
      </c>
      <c r="BA246" s="132">
        <v>30.164628576537215</v>
      </c>
      <c r="BB246" s="136">
        <v>155207.26999999999</v>
      </c>
      <c r="BC246" s="82">
        <f t="shared" si="10"/>
        <v>2.5188788592869567</v>
      </c>
      <c r="BD246" s="199"/>
    </row>
    <row r="247" spans="1:56" x14ac:dyDescent="0.25">
      <c r="A247" s="198"/>
      <c r="B247" s="99" t="s">
        <v>66</v>
      </c>
      <c r="D247" s="99" t="s">
        <v>419</v>
      </c>
      <c r="E247" s="100"/>
      <c r="G247" s="121">
        <v>100</v>
      </c>
      <c r="H247" s="121">
        <v>199</v>
      </c>
      <c r="I247" s="128" t="s">
        <v>329</v>
      </c>
      <c r="J247" s="128" t="s">
        <v>84</v>
      </c>
      <c r="K247" s="128" t="s">
        <v>129</v>
      </c>
      <c r="L247" s="121">
        <v>35</v>
      </c>
      <c r="M247" s="126">
        <v>21</v>
      </c>
      <c r="N247" s="126" t="s">
        <v>69</v>
      </c>
      <c r="AB247" s="101">
        <v>8</v>
      </c>
      <c r="AF247" s="127">
        <v>19027.8</v>
      </c>
      <c r="AG247" s="103" t="s">
        <v>420</v>
      </c>
      <c r="AY247" s="109" t="s">
        <v>453</v>
      </c>
      <c r="AZ247" s="129">
        <v>409</v>
      </c>
      <c r="BA247" s="121">
        <v>30</v>
      </c>
      <c r="BB247" s="130">
        <v>12276</v>
      </c>
      <c r="BC247" s="82">
        <f t="shared" si="10"/>
        <v>0.19922879177377892</v>
      </c>
      <c r="BD247" s="199"/>
    </row>
    <row r="248" spans="1:56" x14ac:dyDescent="0.25">
      <c r="A248" s="198"/>
      <c r="B248" s="99" t="s">
        <v>66</v>
      </c>
      <c r="F248" s="99"/>
      <c r="G248" s="99">
        <v>2800</v>
      </c>
      <c r="H248" s="99">
        <v>2899</v>
      </c>
      <c r="I248" s="102" t="s">
        <v>693</v>
      </c>
      <c r="J248" s="102" t="s">
        <v>217</v>
      </c>
      <c r="K248" s="102" t="s">
        <v>691</v>
      </c>
      <c r="L248" s="132">
        <v>85</v>
      </c>
      <c r="M248" s="99">
        <v>21</v>
      </c>
      <c r="N248" s="99" t="s">
        <v>69</v>
      </c>
      <c r="AF248" s="103">
        <v>29848.350000000002</v>
      </c>
      <c r="AH248" s="99"/>
      <c r="AQ248" s="99"/>
      <c r="AR248" s="99"/>
      <c r="AT248" s="99"/>
      <c r="AU248" s="99"/>
      <c r="AZ248" s="99">
        <v>837</v>
      </c>
      <c r="BA248" s="99">
        <v>23</v>
      </c>
      <c r="BB248" s="104">
        <v>19257</v>
      </c>
      <c r="BC248" s="82">
        <f t="shared" si="10"/>
        <v>0.3125243436940095</v>
      </c>
      <c r="BD248" s="199"/>
    </row>
    <row r="249" spans="1:56" x14ac:dyDescent="0.25">
      <c r="A249" s="198"/>
      <c r="B249" s="99" t="s">
        <v>66</v>
      </c>
      <c r="E249" s="100"/>
      <c r="G249" s="99">
        <v>5400</v>
      </c>
      <c r="H249" s="99">
        <v>5499</v>
      </c>
      <c r="I249" s="102" t="s">
        <v>700</v>
      </c>
      <c r="J249" s="102" t="s">
        <v>701</v>
      </c>
      <c r="K249" s="102" t="s">
        <v>78</v>
      </c>
      <c r="L249" s="132">
        <v>47</v>
      </c>
      <c r="M249" s="99">
        <v>21</v>
      </c>
      <c r="N249" s="99" t="s">
        <v>69</v>
      </c>
      <c r="AF249" s="103">
        <v>46949.5</v>
      </c>
      <c r="AM249" s="108"/>
      <c r="AY249" s="109"/>
      <c r="AZ249" s="99">
        <v>1121.83975505896</v>
      </c>
      <c r="BA249" s="99">
        <v>27</v>
      </c>
      <c r="BB249" s="104">
        <v>30290</v>
      </c>
      <c r="BC249" s="82">
        <f t="shared" si="10"/>
        <v>0.49158032769857962</v>
      </c>
      <c r="BD249" s="199"/>
    </row>
    <row r="250" spans="1:56" x14ac:dyDescent="0.25">
      <c r="A250" s="198"/>
      <c r="B250" s="99" t="s">
        <v>74</v>
      </c>
      <c r="G250" s="72">
        <v>9900</v>
      </c>
      <c r="H250" s="72">
        <v>11699</v>
      </c>
      <c r="I250" s="102" t="s">
        <v>702</v>
      </c>
      <c r="J250" s="102" t="s">
        <v>103</v>
      </c>
      <c r="K250" s="102" t="s">
        <v>137</v>
      </c>
      <c r="L250" s="106">
        <v>72.774033063006868</v>
      </c>
      <c r="M250" s="99">
        <v>22</v>
      </c>
      <c r="N250" s="99" t="s">
        <v>121</v>
      </c>
      <c r="AF250" s="103">
        <v>100000</v>
      </c>
      <c r="AZ250" s="99">
        <v>9967.872099744267</v>
      </c>
      <c r="BA250" s="99">
        <v>19.298000423273404</v>
      </c>
      <c r="BB250" s="104">
        <v>192360</v>
      </c>
      <c r="BC250" s="82">
        <f t="shared" si="10"/>
        <v>3.1218353197787647</v>
      </c>
      <c r="BD250" s="199"/>
    </row>
    <row r="251" spans="1:56" x14ac:dyDescent="0.25">
      <c r="A251" s="198"/>
      <c r="B251" s="99" t="s">
        <v>66</v>
      </c>
      <c r="G251" s="72">
        <v>9000</v>
      </c>
      <c r="H251" s="72">
        <v>9199</v>
      </c>
      <c r="I251" s="102" t="s">
        <v>703</v>
      </c>
      <c r="J251" s="102" t="s">
        <v>336</v>
      </c>
      <c r="K251" s="102" t="s">
        <v>103</v>
      </c>
      <c r="L251" s="121">
        <v>64.67381789916513</v>
      </c>
      <c r="M251" s="99">
        <v>22</v>
      </c>
      <c r="N251" s="99" t="s">
        <v>71</v>
      </c>
      <c r="AF251" s="103">
        <v>139346.24693219998</v>
      </c>
      <c r="AZ251" s="99">
        <v>4021.5367080000001</v>
      </c>
      <c r="BA251" s="99">
        <v>20.999999999999996</v>
      </c>
      <c r="BB251" s="104">
        <v>84452.270867999992</v>
      </c>
      <c r="BC251" s="82">
        <f t="shared" si="10"/>
        <v>1.3705868269455479</v>
      </c>
      <c r="BD251" s="199"/>
    </row>
    <row r="252" spans="1:56" x14ac:dyDescent="0.25">
      <c r="A252" s="198"/>
      <c r="B252" s="99" t="s">
        <v>66</v>
      </c>
      <c r="D252" s="99" t="s">
        <v>785</v>
      </c>
      <c r="E252" s="100"/>
      <c r="G252" s="99">
        <v>8600</v>
      </c>
      <c r="H252" s="99">
        <v>8609</v>
      </c>
      <c r="I252" s="102" t="s">
        <v>704</v>
      </c>
      <c r="J252" s="102" t="s">
        <v>705</v>
      </c>
      <c r="K252" s="102" t="s">
        <v>706</v>
      </c>
      <c r="L252" s="132">
        <v>56.121466219453758</v>
      </c>
      <c r="M252" s="99">
        <v>22</v>
      </c>
      <c r="N252" s="99" t="s">
        <v>69</v>
      </c>
      <c r="AB252" s="101"/>
      <c r="AE252" s="103"/>
      <c r="AF252" s="103">
        <v>25878.799999999999</v>
      </c>
      <c r="AY252" s="109"/>
      <c r="AZ252" s="104">
        <v>695.67544570093696</v>
      </c>
      <c r="BA252" s="104">
        <v>23.99969713344953</v>
      </c>
      <c r="BB252" s="104">
        <v>16696</v>
      </c>
      <c r="BC252" s="82">
        <f t="shared" si="10"/>
        <v>0.27096154345511675</v>
      </c>
      <c r="BD252" s="199"/>
    </row>
    <row r="253" spans="1:56" x14ac:dyDescent="0.25">
      <c r="A253" s="198"/>
      <c r="B253" s="99" t="s">
        <v>66</v>
      </c>
      <c r="D253" s="99" t="s">
        <v>785</v>
      </c>
      <c r="E253" s="100"/>
      <c r="G253" s="99">
        <v>10500</v>
      </c>
      <c r="H253" s="99">
        <v>10699</v>
      </c>
      <c r="I253" s="202" t="s">
        <v>707</v>
      </c>
      <c r="J253" s="202" t="s">
        <v>78</v>
      </c>
      <c r="K253" s="202" t="s">
        <v>78</v>
      </c>
      <c r="L253" s="132">
        <v>49.748600178527958</v>
      </c>
      <c r="M253" s="99">
        <v>22</v>
      </c>
      <c r="N253" s="203" t="s">
        <v>69</v>
      </c>
      <c r="Q253" s="101"/>
      <c r="R253" s="101"/>
      <c r="S253" s="105"/>
      <c r="T253" s="101"/>
      <c r="V253" s="101"/>
      <c r="W253" s="103"/>
      <c r="X253" s="103"/>
      <c r="Y253" s="103"/>
      <c r="Z253" s="103"/>
      <c r="AA253" s="103"/>
      <c r="AC253" s="103"/>
      <c r="AD253" s="103"/>
      <c r="AF253" s="103">
        <v>76402.600000000006</v>
      </c>
      <c r="AJ253" s="106"/>
      <c r="AZ253" s="99">
        <v>2155.5712889733327</v>
      </c>
      <c r="BA253" s="99">
        <v>22.867255772123901</v>
      </c>
      <c r="BB253" s="104">
        <v>49292</v>
      </c>
      <c r="BC253" s="82">
        <f t="shared" si="10"/>
        <v>0.79996624341097355</v>
      </c>
      <c r="BD253" s="199"/>
    </row>
    <row r="254" spans="1:56" x14ac:dyDescent="0.25">
      <c r="A254" s="198"/>
      <c r="B254" s="26" t="s">
        <v>66</v>
      </c>
      <c r="C254" s="26"/>
      <c r="D254" s="26" t="s">
        <v>456</v>
      </c>
      <c r="E254" s="44"/>
      <c r="F254" s="45"/>
      <c r="G254" s="139">
        <v>8400</v>
      </c>
      <c r="H254" s="139">
        <v>9399</v>
      </c>
      <c r="I254" s="140" t="s">
        <v>207</v>
      </c>
      <c r="J254" s="140" t="s">
        <v>208</v>
      </c>
      <c r="K254" s="140" t="s">
        <v>337</v>
      </c>
      <c r="L254" s="141">
        <v>60.243974288211568</v>
      </c>
      <c r="M254" s="142">
        <v>23</v>
      </c>
      <c r="N254" s="142" t="s">
        <v>71</v>
      </c>
      <c r="O254" s="26"/>
      <c r="P254" s="26"/>
      <c r="Q254" s="26"/>
      <c r="R254" s="26"/>
      <c r="S254" s="26"/>
      <c r="T254" s="26"/>
      <c r="U254" s="26"/>
      <c r="V254" s="26"/>
      <c r="W254" s="26"/>
      <c r="X254" s="26"/>
      <c r="Y254" s="26"/>
      <c r="Z254" s="26"/>
      <c r="AA254" s="26"/>
      <c r="AB254" s="47">
        <v>0</v>
      </c>
      <c r="AC254" s="26"/>
      <c r="AD254" s="26"/>
      <c r="AE254" s="26"/>
      <c r="AF254" s="181">
        <v>221604.42150000003</v>
      </c>
      <c r="AG254" s="83" t="s">
        <v>786</v>
      </c>
      <c r="AH254" s="45" t="s">
        <v>739</v>
      </c>
      <c r="AI254" s="26"/>
      <c r="AJ254" s="47"/>
      <c r="AK254" s="83"/>
      <c r="AL254" s="83"/>
      <c r="AM254" s="26"/>
      <c r="AN254" s="83"/>
      <c r="AO254" s="83"/>
      <c r="AP254" s="26"/>
      <c r="AQ254" s="83"/>
      <c r="AR254" s="83"/>
      <c r="AS254" s="26"/>
      <c r="AT254" s="83"/>
      <c r="AU254" s="83"/>
      <c r="AV254" s="26"/>
      <c r="AW254" s="26"/>
      <c r="AX254" s="26"/>
      <c r="AY254" s="138" t="s">
        <v>339</v>
      </c>
      <c r="AZ254" s="182">
        <v>6395.51</v>
      </c>
      <c r="BA254" s="141">
        <v>21.000000000000004</v>
      </c>
      <c r="BB254" s="136">
        <v>134305.71000000002</v>
      </c>
      <c r="BC254" s="82">
        <f t="shared" si="10"/>
        <v>2.1796647386461014</v>
      </c>
      <c r="BD254" s="199"/>
    </row>
    <row r="255" spans="1:56" ht="30" x14ac:dyDescent="0.25">
      <c r="A255" s="198"/>
      <c r="B255" s="26" t="s">
        <v>66</v>
      </c>
      <c r="C255" s="26"/>
      <c r="D255" s="26" t="s">
        <v>456</v>
      </c>
      <c r="E255" s="44"/>
      <c r="F255" s="45"/>
      <c r="G255" s="26"/>
      <c r="H255" s="26"/>
      <c r="I255" s="46" t="s">
        <v>208</v>
      </c>
      <c r="J255" s="46" t="s">
        <v>457</v>
      </c>
      <c r="K255" s="46" t="s">
        <v>207</v>
      </c>
      <c r="L255" s="84">
        <v>65</v>
      </c>
      <c r="M255" s="26">
        <v>23</v>
      </c>
      <c r="N255" s="26" t="s">
        <v>71</v>
      </c>
      <c r="O255" s="26"/>
      <c r="P255" s="26"/>
      <c r="Q255" s="26"/>
      <c r="R255" s="26"/>
      <c r="S255" s="26"/>
      <c r="T255" s="26"/>
      <c r="U255" s="26"/>
      <c r="V255" s="26"/>
      <c r="W255" s="26"/>
      <c r="X255" s="26"/>
      <c r="Y255" s="26"/>
      <c r="Z255" s="26"/>
      <c r="AA255" s="26"/>
      <c r="AB255" s="47"/>
      <c r="AC255" s="26"/>
      <c r="AD255" s="26"/>
      <c r="AE255" s="83"/>
      <c r="AF255" s="83">
        <v>145558</v>
      </c>
      <c r="AG255" s="83">
        <f>8645.18+318328.57</f>
        <v>326973.75</v>
      </c>
      <c r="AH255" s="45" t="s">
        <v>79</v>
      </c>
      <c r="AI255" s="26"/>
      <c r="AJ255" s="47"/>
      <c r="AK255" s="83"/>
      <c r="AL255" s="83"/>
      <c r="AM255" s="26"/>
      <c r="AN255" s="83"/>
      <c r="AO255" s="83"/>
      <c r="AP255" s="26"/>
      <c r="AQ255" s="83"/>
      <c r="AR255" s="83"/>
      <c r="AS255" s="26"/>
      <c r="AT255" s="83"/>
      <c r="AU255" s="83"/>
      <c r="AV255" s="26"/>
      <c r="AW255" s="26"/>
      <c r="AX255" s="26"/>
      <c r="AY255" s="150" t="s">
        <v>443</v>
      </c>
      <c r="AZ255" s="84"/>
      <c r="BA255" s="84"/>
      <c r="BB255" s="81"/>
      <c r="BC255" s="82"/>
      <c r="BD255" s="199"/>
    </row>
    <row r="256" spans="1:56" ht="30" x14ac:dyDescent="0.25">
      <c r="A256" s="198"/>
      <c r="B256" s="26" t="s">
        <v>66</v>
      </c>
      <c r="C256" s="26"/>
      <c r="D256" s="26" t="s">
        <v>456</v>
      </c>
      <c r="E256" s="44"/>
      <c r="F256" s="45"/>
      <c r="G256" s="26"/>
      <c r="H256" s="26"/>
      <c r="I256" s="46" t="s">
        <v>208</v>
      </c>
      <c r="J256" s="46" t="s">
        <v>335</v>
      </c>
      <c r="K256" s="46" t="s">
        <v>293</v>
      </c>
      <c r="L256" s="84">
        <v>65</v>
      </c>
      <c r="M256" s="26">
        <v>23</v>
      </c>
      <c r="N256" s="26" t="s">
        <v>71</v>
      </c>
      <c r="O256" s="26"/>
      <c r="P256" s="26"/>
      <c r="Q256" s="26"/>
      <c r="R256" s="26"/>
      <c r="S256" s="26"/>
      <c r="T256" s="26"/>
      <c r="U256" s="26"/>
      <c r="V256" s="26"/>
      <c r="W256" s="26"/>
      <c r="X256" s="26"/>
      <c r="Y256" s="26"/>
      <c r="Z256" s="26"/>
      <c r="AA256" s="26"/>
      <c r="AB256" s="47"/>
      <c r="AC256" s="26"/>
      <c r="AD256" s="26"/>
      <c r="AE256" s="83"/>
      <c r="AF256" s="83">
        <v>86290</v>
      </c>
      <c r="AG256" s="83" t="s">
        <v>464</v>
      </c>
      <c r="AH256" s="45" t="s">
        <v>79</v>
      </c>
      <c r="AI256" s="26"/>
      <c r="AJ256" s="47"/>
      <c r="AK256" s="83"/>
      <c r="AL256" s="83"/>
      <c r="AM256" s="26"/>
      <c r="AN256" s="83"/>
      <c r="AO256" s="83"/>
      <c r="AP256" s="26"/>
      <c r="AQ256" s="83"/>
      <c r="AR256" s="83"/>
      <c r="AS256" s="26"/>
      <c r="AT256" s="83"/>
      <c r="AU256" s="83"/>
      <c r="AV256" s="26"/>
      <c r="AW256" s="26"/>
      <c r="AX256" s="26"/>
      <c r="AY256" s="150" t="s">
        <v>443</v>
      </c>
      <c r="AZ256" s="84"/>
      <c r="BA256" s="84"/>
      <c r="BB256" s="81"/>
      <c r="BC256" s="82"/>
      <c r="BD256" s="199"/>
    </row>
    <row r="257" spans="1:56" x14ac:dyDescent="0.25">
      <c r="A257" s="198"/>
      <c r="B257" s="99" t="s">
        <v>66</v>
      </c>
      <c r="F257" s="99"/>
      <c r="G257" s="99">
        <v>8300</v>
      </c>
      <c r="H257" s="99">
        <v>8499</v>
      </c>
      <c r="I257" s="102" t="s">
        <v>708</v>
      </c>
      <c r="J257" s="102" t="s">
        <v>709</v>
      </c>
      <c r="K257" s="102" t="s">
        <v>710</v>
      </c>
      <c r="L257" s="121">
        <v>44</v>
      </c>
      <c r="M257" s="203">
        <v>23</v>
      </c>
      <c r="N257" s="99" t="s">
        <v>69</v>
      </c>
      <c r="AF257" s="103">
        <v>46244</v>
      </c>
      <c r="AH257" s="99"/>
      <c r="AQ257" s="99"/>
      <c r="AR257" s="99"/>
      <c r="AT257" s="99"/>
      <c r="AU257" s="99"/>
      <c r="AZ257" s="99">
        <v>1005</v>
      </c>
      <c r="BA257" s="99">
        <v>23</v>
      </c>
      <c r="BB257" s="104">
        <v>23122</v>
      </c>
      <c r="BC257" s="82">
        <f t="shared" ref="BC257:BC266" si="11">BB257/(5280*11.67)</f>
        <v>0.37524992859183093</v>
      </c>
      <c r="BD257" s="199"/>
    </row>
    <row r="258" spans="1:56" x14ac:dyDescent="0.25">
      <c r="A258" s="198"/>
      <c r="B258" s="99" t="s">
        <v>66</v>
      </c>
      <c r="E258" s="100"/>
      <c r="G258" s="99">
        <v>6200</v>
      </c>
      <c r="H258" s="99">
        <v>6399</v>
      </c>
      <c r="I258" s="202" t="s">
        <v>711</v>
      </c>
      <c r="J258" s="202" t="s">
        <v>338</v>
      </c>
      <c r="K258" s="202" t="s">
        <v>712</v>
      </c>
      <c r="L258" s="121">
        <v>44</v>
      </c>
      <c r="M258" s="99">
        <v>23</v>
      </c>
      <c r="N258" s="203" t="s">
        <v>69</v>
      </c>
      <c r="Q258" s="101"/>
      <c r="R258" s="101"/>
      <c r="S258" s="105"/>
      <c r="T258" s="101"/>
      <c r="V258" s="101"/>
      <c r="W258" s="103"/>
      <c r="X258" s="103"/>
      <c r="Y258" s="103"/>
      <c r="Z258" s="103"/>
      <c r="AA258" s="103"/>
      <c r="AC258" s="103"/>
      <c r="AD258" s="103"/>
      <c r="AF258" s="103">
        <v>53769.5</v>
      </c>
      <c r="AJ258" s="106"/>
      <c r="AZ258" s="99">
        <v>1576.80287585731</v>
      </c>
      <c r="BA258" s="99">
        <v>22</v>
      </c>
      <c r="BB258" s="104">
        <v>34690</v>
      </c>
      <c r="BC258" s="82">
        <f t="shared" si="11"/>
        <v>0.56298849679312402</v>
      </c>
      <c r="BD258" s="199"/>
    </row>
    <row r="259" spans="1:56" x14ac:dyDescent="0.25">
      <c r="A259" s="198"/>
      <c r="B259" s="99" t="s">
        <v>66</v>
      </c>
      <c r="E259" s="100"/>
      <c r="G259" s="99">
        <v>9600</v>
      </c>
      <c r="H259" s="99">
        <v>9899</v>
      </c>
      <c r="I259" s="202" t="s">
        <v>712</v>
      </c>
      <c r="J259" s="202" t="s">
        <v>78</v>
      </c>
      <c r="K259" s="202" t="s">
        <v>713</v>
      </c>
      <c r="L259" s="121">
        <v>46.462629821958458</v>
      </c>
      <c r="M259" s="99">
        <v>23</v>
      </c>
      <c r="N259" s="203" t="s">
        <v>69</v>
      </c>
      <c r="Q259" s="101"/>
      <c r="R259" s="101"/>
      <c r="S259" s="105"/>
      <c r="T259" s="101"/>
      <c r="V259" s="101"/>
      <c r="W259" s="103"/>
      <c r="X259" s="103"/>
      <c r="Y259" s="103"/>
      <c r="Z259" s="103"/>
      <c r="AA259" s="103"/>
      <c r="AC259" s="103"/>
      <c r="AD259" s="103"/>
      <c r="AF259" s="103">
        <v>50145.599999999999</v>
      </c>
      <c r="AJ259" s="106"/>
      <c r="AZ259" s="99">
        <v>1516.9546419732151</v>
      </c>
      <c r="BA259" s="99">
        <v>21.326939583320279</v>
      </c>
      <c r="BB259" s="104">
        <v>32352</v>
      </c>
      <c r="BC259" s="82">
        <f t="shared" si="11"/>
        <v>0.52504479239697754</v>
      </c>
      <c r="BD259" s="199"/>
    </row>
    <row r="260" spans="1:56" x14ac:dyDescent="0.25">
      <c r="A260" s="198"/>
      <c r="B260" s="99" t="s">
        <v>66</v>
      </c>
      <c r="E260" s="100"/>
      <c r="G260" s="99">
        <v>9500</v>
      </c>
      <c r="H260" s="99">
        <v>9599</v>
      </c>
      <c r="I260" s="202" t="s">
        <v>714</v>
      </c>
      <c r="J260" s="202" t="s">
        <v>78</v>
      </c>
      <c r="K260" s="202" t="s">
        <v>715</v>
      </c>
      <c r="L260" s="121">
        <v>48</v>
      </c>
      <c r="M260" s="203">
        <v>23</v>
      </c>
      <c r="N260" s="203" t="s">
        <v>69</v>
      </c>
      <c r="Q260" s="101"/>
      <c r="R260" s="101"/>
      <c r="S260" s="105"/>
      <c r="T260" s="101"/>
      <c r="V260" s="101"/>
      <c r="W260" s="103"/>
      <c r="X260" s="103"/>
      <c r="Y260" s="103"/>
      <c r="Z260" s="103"/>
      <c r="AA260" s="103"/>
      <c r="AC260" s="103"/>
      <c r="AD260" s="103"/>
      <c r="AF260" s="103">
        <v>18097.8</v>
      </c>
      <c r="AJ260" s="106"/>
      <c r="AZ260" s="99">
        <v>486.50898475979</v>
      </c>
      <c r="BA260" s="99">
        <v>24</v>
      </c>
      <c r="BB260" s="104">
        <v>11676</v>
      </c>
      <c r="BC260" s="82">
        <f t="shared" si="11"/>
        <v>0.18949131416997742</v>
      </c>
      <c r="BD260" s="199"/>
    </row>
    <row r="261" spans="1:56" x14ac:dyDescent="0.25">
      <c r="A261" s="198"/>
      <c r="B261" s="26" t="s">
        <v>66</v>
      </c>
      <c r="C261" s="26"/>
      <c r="D261" s="26" t="s">
        <v>787</v>
      </c>
      <c r="E261" s="44"/>
      <c r="F261" s="45"/>
      <c r="G261" s="139">
        <v>3800</v>
      </c>
      <c r="H261" s="139">
        <v>3899</v>
      </c>
      <c r="I261" s="138" t="s">
        <v>340</v>
      </c>
      <c r="J261" s="138" t="s">
        <v>78</v>
      </c>
      <c r="K261" s="138" t="s">
        <v>341</v>
      </c>
      <c r="L261" s="139">
        <v>39.413642913282686</v>
      </c>
      <c r="M261" s="137">
        <v>24</v>
      </c>
      <c r="N261" s="142" t="s">
        <v>69</v>
      </c>
      <c r="O261" s="26"/>
      <c r="P261" s="26"/>
      <c r="Q261" s="26"/>
      <c r="R261" s="26"/>
      <c r="S261" s="26"/>
      <c r="T261" s="26"/>
      <c r="U261" s="26"/>
      <c r="V261" s="26"/>
      <c r="W261" s="26"/>
      <c r="X261" s="26"/>
      <c r="Y261" s="26"/>
      <c r="Z261" s="26"/>
      <c r="AA261" s="26"/>
      <c r="AB261" s="47">
        <v>5</v>
      </c>
      <c r="AC261" s="26"/>
      <c r="AD261" s="26"/>
      <c r="AE261" s="26"/>
      <c r="AF261" s="179">
        <v>47330.8</v>
      </c>
      <c r="AG261" s="83" t="s">
        <v>428</v>
      </c>
      <c r="AH261" s="45" t="s">
        <v>79</v>
      </c>
      <c r="AI261" s="26"/>
      <c r="AJ261" s="47"/>
      <c r="AK261" s="83"/>
      <c r="AL261" s="83"/>
      <c r="AM261" s="26"/>
      <c r="AN261" s="83"/>
      <c r="AO261" s="83"/>
      <c r="AP261" s="26"/>
      <c r="AQ261" s="83"/>
      <c r="AR261" s="83"/>
      <c r="AS261" s="26"/>
      <c r="AT261" s="83"/>
      <c r="AU261" s="83"/>
      <c r="AV261" s="26"/>
      <c r="AW261" s="26"/>
      <c r="AX261" s="26"/>
      <c r="AY261" s="150" t="s">
        <v>453</v>
      </c>
      <c r="AZ261" s="180">
        <v>1297.2257863742082</v>
      </c>
      <c r="BA261" s="139">
        <v>23.539464232629232</v>
      </c>
      <c r="BB261" s="130">
        <v>30536</v>
      </c>
      <c r="BC261" s="82">
        <f t="shared" si="11"/>
        <v>0.49557269351613825</v>
      </c>
      <c r="BD261" s="199"/>
    </row>
    <row r="262" spans="1:56" x14ac:dyDescent="0.25">
      <c r="A262" s="198"/>
      <c r="B262" s="26" t="s">
        <v>66</v>
      </c>
      <c r="C262" s="26"/>
      <c r="D262" s="26" t="s">
        <v>787</v>
      </c>
      <c r="E262" s="44"/>
      <c r="F262" s="45"/>
      <c r="G262" s="139">
        <v>8100</v>
      </c>
      <c r="H262" s="139">
        <v>8199</v>
      </c>
      <c r="I262" s="138" t="s">
        <v>342</v>
      </c>
      <c r="J262" s="138" t="s">
        <v>78</v>
      </c>
      <c r="K262" s="138" t="s">
        <v>343</v>
      </c>
      <c r="L262" s="139">
        <v>38</v>
      </c>
      <c r="M262" s="137">
        <v>24</v>
      </c>
      <c r="N262" s="142" t="s">
        <v>69</v>
      </c>
      <c r="O262" s="26"/>
      <c r="P262" s="26"/>
      <c r="Q262" s="26"/>
      <c r="R262" s="26"/>
      <c r="S262" s="26"/>
      <c r="T262" s="26"/>
      <c r="U262" s="26"/>
      <c r="V262" s="26"/>
      <c r="W262" s="26"/>
      <c r="X262" s="26"/>
      <c r="Y262" s="26"/>
      <c r="Z262" s="26"/>
      <c r="AA262" s="26"/>
      <c r="AB262" s="47">
        <v>3</v>
      </c>
      <c r="AC262" s="26"/>
      <c r="AD262" s="26"/>
      <c r="AE262" s="26"/>
      <c r="AF262" s="179">
        <v>11198.75</v>
      </c>
      <c r="AG262" s="83" t="s">
        <v>428</v>
      </c>
      <c r="AH262" s="45" t="s">
        <v>79</v>
      </c>
      <c r="AI262" s="26"/>
      <c r="AJ262" s="47"/>
      <c r="AK262" s="83"/>
      <c r="AL262" s="83"/>
      <c r="AM262" s="26"/>
      <c r="AN262" s="83"/>
      <c r="AO262" s="83"/>
      <c r="AP262" s="26"/>
      <c r="AQ262" s="83"/>
      <c r="AR262" s="83"/>
      <c r="AS262" s="26"/>
      <c r="AT262" s="83"/>
      <c r="AU262" s="83"/>
      <c r="AV262" s="26"/>
      <c r="AW262" s="26"/>
      <c r="AX262" s="26"/>
      <c r="AY262" s="150" t="s">
        <v>453</v>
      </c>
      <c r="AZ262" s="180">
        <v>301.05803375946903</v>
      </c>
      <c r="BA262" s="139">
        <v>24</v>
      </c>
      <c r="BB262" s="130">
        <v>7225</v>
      </c>
      <c r="BC262" s="82">
        <f t="shared" si="11"/>
        <v>0.11725545947910987</v>
      </c>
      <c r="BD262" s="199"/>
    </row>
    <row r="263" spans="1:56" x14ac:dyDescent="0.25">
      <c r="A263" s="198"/>
      <c r="B263" s="26" t="s">
        <v>66</v>
      </c>
      <c r="C263" s="26"/>
      <c r="D263" s="26" t="s">
        <v>787</v>
      </c>
      <c r="E263" s="44"/>
      <c r="F263" s="55"/>
      <c r="G263" s="139">
        <v>8000</v>
      </c>
      <c r="H263" s="139">
        <v>8299</v>
      </c>
      <c r="I263" s="138" t="s">
        <v>347</v>
      </c>
      <c r="J263" s="138" t="s">
        <v>78</v>
      </c>
      <c r="K263" s="138" t="s">
        <v>138</v>
      </c>
      <c r="L263" s="139">
        <v>48.516941517489911</v>
      </c>
      <c r="M263" s="137">
        <v>24</v>
      </c>
      <c r="N263" s="142" t="s">
        <v>69</v>
      </c>
      <c r="O263" s="26"/>
      <c r="P263" s="26"/>
      <c r="Q263" s="26"/>
      <c r="R263" s="26"/>
      <c r="S263" s="26"/>
      <c r="T263" s="26"/>
      <c r="U263" s="26"/>
      <c r="V263" s="26"/>
      <c r="W263" s="26"/>
      <c r="X263" s="26"/>
      <c r="Y263" s="26"/>
      <c r="Z263" s="26"/>
      <c r="AA263" s="26"/>
      <c r="AB263" s="185">
        <v>2</v>
      </c>
      <c r="AC263" s="26"/>
      <c r="AD263" s="26"/>
      <c r="AE263" s="26"/>
      <c r="AF263" s="179">
        <v>39569.950000000004</v>
      </c>
      <c r="AG263" s="83" t="s">
        <v>428</v>
      </c>
      <c r="AH263" s="55" t="s">
        <v>79</v>
      </c>
      <c r="AI263" s="26"/>
      <c r="AJ263" s="47"/>
      <c r="AK263" s="83"/>
      <c r="AL263" s="83"/>
      <c r="AM263" s="26"/>
      <c r="AN263" s="83"/>
      <c r="AO263" s="83"/>
      <c r="AP263" s="26"/>
      <c r="AQ263" s="83"/>
      <c r="AR263" s="83"/>
      <c r="AS263" s="26"/>
      <c r="AT263" s="83"/>
      <c r="AU263" s="83"/>
      <c r="AV263" s="26"/>
      <c r="AW263" s="26"/>
      <c r="AX263" s="26"/>
      <c r="AY263" s="150" t="s">
        <v>453</v>
      </c>
      <c r="AZ263" s="180">
        <v>1088.3102625533061</v>
      </c>
      <c r="BA263" s="139">
        <v>23.457465098331344</v>
      </c>
      <c r="BB263" s="130">
        <v>25529</v>
      </c>
      <c r="BC263" s="82">
        <f t="shared" si="11"/>
        <v>0.41431344291241462</v>
      </c>
      <c r="BD263" s="199"/>
    </row>
    <row r="264" spans="1:56" x14ac:dyDescent="0.25">
      <c r="A264" s="198"/>
      <c r="B264" s="26" t="s">
        <v>66</v>
      </c>
      <c r="C264" s="26"/>
      <c r="D264" s="26" t="s">
        <v>839</v>
      </c>
      <c r="E264" s="44"/>
      <c r="F264" s="45"/>
      <c r="G264" s="26"/>
      <c r="H264" s="26"/>
      <c r="I264" s="46" t="s">
        <v>362</v>
      </c>
      <c r="J264" s="46" t="s">
        <v>218</v>
      </c>
      <c r="K264" s="46" t="s">
        <v>219</v>
      </c>
      <c r="L264" s="84">
        <v>48</v>
      </c>
      <c r="M264" s="26">
        <v>24</v>
      </c>
      <c r="N264" s="26" t="s">
        <v>69</v>
      </c>
      <c r="O264" s="26"/>
      <c r="P264" s="26"/>
      <c r="Q264" s="26"/>
      <c r="R264" s="26"/>
      <c r="S264" s="26"/>
      <c r="T264" s="26"/>
      <c r="U264" s="26"/>
      <c r="V264" s="26"/>
      <c r="W264" s="26"/>
      <c r="X264" s="26"/>
      <c r="Y264" s="26"/>
      <c r="Z264" s="26"/>
      <c r="AA264" s="26"/>
      <c r="AB264" s="47"/>
      <c r="AC264" s="26"/>
      <c r="AD264" s="26"/>
      <c r="AE264" s="84">
        <v>3</v>
      </c>
      <c r="AF264" s="83">
        <v>43368</v>
      </c>
      <c r="AG264" s="83">
        <f>4697.21+32577.44+60007.65+32577.44</f>
        <v>129859.74</v>
      </c>
      <c r="AH264" s="45" t="s">
        <v>79</v>
      </c>
      <c r="AI264" s="26" t="s">
        <v>216</v>
      </c>
      <c r="AJ264" s="47" t="s">
        <v>364</v>
      </c>
      <c r="AK264" s="83">
        <v>103880.92</v>
      </c>
      <c r="AL264" s="83"/>
      <c r="AM264" s="26" t="s">
        <v>209</v>
      </c>
      <c r="AN264" s="83">
        <v>6320.87</v>
      </c>
      <c r="AO264" s="83"/>
      <c r="AP264" s="26" t="s">
        <v>365</v>
      </c>
      <c r="AQ264" s="83">
        <v>61863.6</v>
      </c>
      <c r="AR264" s="83"/>
      <c r="AS264" s="26"/>
      <c r="AT264" s="83"/>
      <c r="AU264" s="83"/>
      <c r="AV264" s="26"/>
      <c r="AW264" s="26"/>
      <c r="AX264" s="26"/>
      <c r="AY264" s="150" t="s">
        <v>453</v>
      </c>
      <c r="AZ264" s="84"/>
      <c r="BA264" s="84"/>
      <c r="BB264" s="84">
        <v>28912</v>
      </c>
      <c r="BC264" s="82">
        <f t="shared" si="11"/>
        <v>0.46921658746851552</v>
      </c>
      <c r="BD264" s="199"/>
    </row>
    <row r="265" spans="1:56" x14ac:dyDescent="0.25">
      <c r="A265" s="198"/>
      <c r="B265" s="26" t="s">
        <v>66</v>
      </c>
      <c r="C265" s="26"/>
      <c r="D265" s="26" t="s">
        <v>839</v>
      </c>
      <c r="E265" s="44"/>
      <c r="F265" s="45"/>
      <c r="G265" s="26"/>
      <c r="H265" s="26"/>
      <c r="I265" s="46" t="s">
        <v>366</v>
      </c>
      <c r="J265" s="46" t="s">
        <v>220</v>
      </c>
      <c r="K265" s="46" t="s">
        <v>78</v>
      </c>
      <c r="L265" s="84">
        <v>20</v>
      </c>
      <c r="M265" s="26">
        <v>24</v>
      </c>
      <c r="N265" s="26" t="s">
        <v>69</v>
      </c>
      <c r="O265" s="26"/>
      <c r="P265" s="26"/>
      <c r="Q265" s="26"/>
      <c r="R265" s="26"/>
      <c r="S265" s="26"/>
      <c r="T265" s="26"/>
      <c r="U265" s="26"/>
      <c r="V265" s="26"/>
      <c r="W265" s="26"/>
      <c r="X265" s="26"/>
      <c r="Y265" s="26"/>
      <c r="Z265" s="26"/>
      <c r="AA265" s="26"/>
      <c r="AB265" s="47"/>
      <c r="AC265" s="26"/>
      <c r="AD265" s="26"/>
      <c r="AE265" s="83"/>
      <c r="AF265" s="83">
        <v>27317</v>
      </c>
      <c r="AG265" s="83" t="s">
        <v>788</v>
      </c>
      <c r="AH265" s="45" t="s">
        <v>79</v>
      </c>
      <c r="AI265" s="26" t="s">
        <v>216</v>
      </c>
      <c r="AJ265" s="47" t="s">
        <v>367</v>
      </c>
      <c r="AK265" s="83"/>
      <c r="AL265" s="83"/>
      <c r="AM265" s="26"/>
      <c r="AN265" s="83"/>
      <c r="AO265" s="83"/>
      <c r="AP265" s="26"/>
      <c r="AQ265" s="83"/>
      <c r="AR265" s="83"/>
      <c r="AS265" s="26"/>
      <c r="AT265" s="83"/>
      <c r="AU265" s="83"/>
      <c r="AV265" s="26"/>
      <c r="AW265" s="26"/>
      <c r="AX265" s="26"/>
      <c r="AY265" s="150" t="s">
        <v>453</v>
      </c>
      <c r="AZ265" s="84"/>
      <c r="BA265" s="84"/>
      <c r="BB265" s="84">
        <v>18211</v>
      </c>
      <c r="BC265" s="82">
        <f t="shared" si="11"/>
        <v>0.29554867440471555</v>
      </c>
      <c r="BD265" s="199"/>
    </row>
    <row r="266" spans="1:56" x14ac:dyDescent="0.25">
      <c r="A266" s="198"/>
      <c r="B266" s="26" t="s">
        <v>66</v>
      </c>
      <c r="C266" s="26"/>
      <c r="D266" s="26" t="s">
        <v>839</v>
      </c>
      <c r="E266" s="44"/>
      <c r="F266" s="45"/>
      <c r="G266" s="26"/>
      <c r="H266" s="26"/>
      <c r="I266" s="46" t="s">
        <v>363</v>
      </c>
      <c r="J266" s="46" t="s">
        <v>200</v>
      </c>
      <c r="K266" s="46" t="s">
        <v>78</v>
      </c>
      <c r="L266" s="84">
        <v>48</v>
      </c>
      <c r="M266" s="26">
        <v>24</v>
      </c>
      <c r="N266" s="26" t="s">
        <v>69</v>
      </c>
      <c r="O266" s="26"/>
      <c r="P266" s="26"/>
      <c r="Q266" s="26"/>
      <c r="R266" s="26"/>
      <c r="S266" s="26"/>
      <c r="T266" s="26"/>
      <c r="U266" s="26"/>
      <c r="V266" s="26"/>
      <c r="W266" s="26"/>
      <c r="X266" s="26"/>
      <c r="Y266" s="26"/>
      <c r="Z266" s="26"/>
      <c r="AA266" s="26"/>
      <c r="AB266" s="47"/>
      <c r="AC266" s="26"/>
      <c r="AD266" s="26"/>
      <c r="AE266" s="83"/>
      <c r="AF266" s="83">
        <v>100551</v>
      </c>
      <c r="AG266" s="83" t="s">
        <v>788</v>
      </c>
      <c r="AH266" s="45" t="s">
        <v>79</v>
      </c>
      <c r="AI266" s="26" t="s">
        <v>216</v>
      </c>
      <c r="AJ266" s="47" t="s">
        <v>367</v>
      </c>
      <c r="AK266" s="83"/>
      <c r="AL266" s="83"/>
      <c r="AM266" s="26"/>
      <c r="AN266" s="83"/>
      <c r="AO266" s="83"/>
      <c r="AP266" s="26"/>
      <c r="AQ266" s="83"/>
      <c r="AR266" s="83"/>
      <c r="AS266" s="26"/>
      <c r="AT266" s="83"/>
      <c r="AU266" s="83"/>
      <c r="AV266" s="26"/>
      <c r="AW266" s="26"/>
      <c r="AX266" s="26"/>
      <c r="AY266" s="150" t="s">
        <v>453</v>
      </c>
      <c r="AZ266" s="84"/>
      <c r="BA266" s="84"/>
      <c r="BB266" s="84">
        <v>67034</v>
      </c>
      <c r="BC266" s="82">
        <f t="shared" si="11"/>
        <v>1.0879034561553842</v>
      </c>
      <c r="BD266" s="199"/>
    </row>
    <row r="267" spans="1:56" x14ac:dyDescent="0.25">
      <c r="A267" s="198"/>
      <c r="B267" s="26"/>
      <c r="C267" s="26"/>
      <c r="D267" s="26" t="s">
        <v>349</v>
      </c>
      <c r="E267" s="44"/>
      <c r="F267" s="45"/>
      <c r="G267" s="26"/>
      <c r="H267" s="26"/>
      <c r="I267" s="46" t="s">
        <v>350</v>
      </c>
      <c r="J267" s="46" t="s">
        <v>138</v>
      </c>
      <c r="K267" s="46" t="s">
        <v>186</v>
      </c>
      <c r="L267" s="84">
        <v>31</v>
      </c>
      <c r="M267" s="26">
        <v>24</v>
      </c>
      <c r="N267" s="26" t="s">
        <v>69</v>
      </c>
      <c r="O267" s="26"/>
      <c r="P267" s="26"/>
      <c r="Q267" s="26"/>
      <c r="R267" s="26"/>
      <c r="S267" s="26"/>
      <c r="T267" s="26"/>
      <c r="U267" s="26"/>
      <c r="V267" s="26"/>
      <c r="W267" s="26"/>
      <c r="X267" s="26"/>
      <c r="Y267" s="26"/>
      <c r="Z267" s="26"/>
      <c r="AA267" s="26"/>
      <c r="AB267" s="47">
        <v>0</v>
      </c>
      <c r="AC267" s="26"/>
      <c r="AD267" s="26"/>
      <c r="AE267" s="83"/>
      <c r="AF267" s="83">
        <v>17791.740000000002</v>
      </c>
      <c r="AG267" s="83">
        <v>52304.37</v>
      </c>
      <c r="AH267" s="45" t="s">
        <v>79</v>
      </c>
      <c r="AI267" s="26" t="s">
        <v>216</v>
      </c>
      <c r="AJ267" s="47" t="s">
        <v>351</v>
      </c>
      <c r="AK267" s="83">
        <v>17791.740000000002</v>
      </c>
      <c r="AL267" s="83"/>
      <c r="AM267" s="26"/>
      <c r="AN267" s="83"/>
      <c r="AO267" s="83"/>
      <c r="AP267" s="26"/>
      <c r="AQ267" s="83"/>
      <c r="AR267" s="83"/>
      <c r="AS267" s="26"/>
      <c r="AT267" s="83"/>
      <c r="AU267" s="83"/>
      <c r="AV267" s="26"/>
      <c r="AW267" s="26"/>
      <c r="AX267" s="26"/>
      <c r="AY267" s="150" t="s">
        <v>453</v>
      </c>
      <c r="AZ267" s="84"/>
      <c r="BA267" s="84"/>
      <c r="BB267" s="84"/>
      <c r="BC267" s="82"/>
      <c r="BD267" s="199"/>
    </row>
    <row r="268" spans="1:56" x14ac:dyDescent="0.25">
      <c r="A268" s="198"/>
      <c r="B268" s="26"/>
      <c r="C268" s="26"/>
      <c r="D268" s="26" t="s">
        <v>349</v>
      </c>
      <c r="E268" s="44"/>
      <c r="F268" s="45"/>
      <c r="G268" s="26"/>
      <c r="H268" s="26"/>
      <c r="I268" s="46" t="s">
        <v>352</v>
      </c>
      <c r="J268" s="46" t="s">
        <v>200</v>
      </c>
      <c r="K268" s="46" t="s">
        <v>350</v>
      </c>
      <c r="L268" s="84">
        <v>33</v>
      </c>
      <c r="M268" s="26">
        <v>24</v>
      </c>
      <c r="N268" s="26" t="s">
        <v>69</v>
      </c>
      <c r="O268" s="26"/>
      <c r="P268" s="26"/>
      <c r="Q268" s="26"/>
      <c r="R268" s="26"/>
      <c r="S268" s="26"/>
      <c r="T268" s="26"/>
      <c r="U268" s="26"/>
      <c r="V268" s="26"/>
      <c r="W268" s="26"/>
      <c r="X268" s="26"/>
      <c r="Y268" s="26"/>
      <c r="Z268" s="26"/>
      <c r="AA268" s="26"/>
      <c r="AB268" s="47">
        <v>0</v>
      </c>
      <c r="AC268" s="26"/>
      <c r="AD268" s="26"/>
      <c r="AE268" s="83"/>
      <c r="AF268" s="83" t="s">
        <v>353</v>
      </c>
      <c r="AG268" s="83" t="s">
        <v>789</v>
      </c>
      <c r="AH268" s="45" t="s">
        <v>79</v>
      </c>
      <c r="AI268" s="26" t="s">
        <v>216</v>
      </c>
      <c r="AJ268" s="47" t="s">
        <v>354</v>
      </c>
      <c r="AK268" s="83">
        <v>17791.75</v>
      </c>
      <c r="AL268" s="83"/>
      <c r="AM268" s="26"/>
      <c r="AN268" s="83"/>
      <c r="AO268" s="83"/>
      <c r="AP268" s="26"/>
      <c r="AQ268" s="83"/>
      <c r="AR268" s="83"/>
      <c r="AS268" s="26"/>
      <c r="AT268" s="83"/>
      <c r="AU268" s="83"/>
      <c r="AV268" s="26"/>
      <c r="AW268" s="26"/>
      <c r="AX268" s="26"/>
      <c r="AY268" s="150" t="s">
        <v>453</v>
      </c>
      <c r="AZ268" s="84"/>
      <c r="BA268" s="84"/>
      <c r="BB268" s="84"/>
      <c r="BC268" s="82"/>
      <c r="BD268" s="199"/>
    </row>
    <row r="269" spans="1:56" x14ac:dyDescent="0.25">
      <c r="A269" s="198"/>
      <c r="B269" s="26" t="s">
        <v>66</v>
      </c>
      <c r="C269" s="26"/>
      <c r="D269" s="26" t="s">
        <v>787</v>
      </c>
      <c r="E269" s="44"/>
      <c r="F269" s="45"/>
      <c r="G269" s="139">
        <v>3700</v>
      </c>
      <c r="H269" s="139">
        <v>3999</v>
      </c>
      <c r="I269" s="138" t="s">
        <v>355</v>
      </c>
      <c r="J269" s="138" t="s">
        <v>356</v>
      </c>
      <c r="K269" s="138" t="s">
        <v>78</v>
      </c>
      <c r="L269" s="139">
        <v>42.0112840998327</v>
      </c>
      <c r="M269" s="137">
        <v>24</v>
      </c>
      <c r="N269" s="142" t="s">
        <v>69</v>
      </c>
      <c r="O269" s="26"/>
      <c r="P269" s="26"/>
      <c r="Q269" s="26"/>
      <c r="R269" s="26"/>
      <c r="S269" s="26"/>
      <c r="T269" s="26"/>
      <c r="U269" s="26"/>
      <c r="V269" s="26"/>
      <c r="W269" s="26"/>
      <c r="X269" s="26"/>
      <c r="Y269" s="26"/>
      <c r="Z269" s="26"/>
      <c r="AA269" s="26"/>
      <c r="AB269" s="47">
        <v>7</v>
      </c>
      <c r="AC269" s="26"/>
      <c r="AD269" s="26"/>
      <c r="AE269" s="26"/>
      <c r="AF269" s="179">
        <v>90795.900000000009</v>
      </c>
      <c r="AG269" s="83">
        <f>56577.94+148953.36</f>
        <v>205531.3</v>
      </c>
      <c r="AH269" s="45" t="s">
        <v>79</v>
      </c>
      <c r="AI269" s="26"/>
      <c r="AJ269" s="47"/>
      <c r="AK269" s="83"/>
      <c r="AL269" s="83"/>
      <c r="AM269" s="26"/>
      <c r="AN269" s="83"/>
      <c r="AO269" s="83"/>
      <c r="AP269" s="26"/>
      <c r="AQ269" s="83"/>
      <c r="AR269" s="83"/>
      <c r="AS269" s="26"/>
      <c r="AT269" s="83"/>
      <c r="AU269" s="83"/>
      <c r="AV269" s="26"/>
      <c r="AW269" s="26"/>
      <c r="AX269" s="26"/>
      <c r="AY269" s="150" t="s">
        <v>453</v>
      </c>
      <c r="AZ269" s="180">
        <v>2255.064015020831</v>
      </c>
      <c r="BA269" s="139">
        <v>25.976202719663764</v>
      </c>
      <c r="BB269" s="130">
        <v>58578</v>
      </c>
      <c r="BC269" s="82">
        <f t="shared" ref="BC269:BC288" si="12">BB269/(5280*11.67)</f>
        <v>0.95066993845914161</v>
      </c>
      <c r="BD269" s="199"/>
    </row>
    <row r="270" spans="1:56" x14ac:dyDescent="0.25">
      <c r="A270" s="198"/>
      <c r="B270" s="26" t="s">
        <v>66</v>
      </c>
      <c r="C270" s="26"/>
      <c r="D270" s="26" t="s">
        <v>787</v>
      </c>
      <c r="E270" s="44"/>
      <c r="F270" s="55"/>
      <c r="G270" s="139">
        <v>3700</v>
      </c>
      <c r="H270" s="139">
        <v>3799</v>
      </c>
      <c r="I270" s="138" t="s">
        <v>357</v>
      </c>
      <c r="J270" s="138" t="s">
        <v>78</v>
      </c>
      <c r="K270" s="138" t="s">
        <v>347</v>
      </c>
      <c r="L270" s="139">
        <v>42</v>
      </c>
      <c r="M270" s="137">
        <v>24</v>
      </c>
      <c r="N270" s="142" t="s">
        <v>69</v>
      </c>
      <c r="O270" s="26"/>
      <c r="P270" s="26"/>
      <c r="Q270" s="26"/>
      <c r="R270" s="26"/>
      <c r="S270" s="26"/>
      <c r="T270" s="26"/>
      <c r="U270" s="26"/>
      <c r="V270" s="26"/>
      <c r="W270" s="26"/>
      <c r="X270" s="26"/>
      <c r="Y270" s="26"/>
      <c r="Z270" s="26"/>
      <c r="AA270" s="26"/>
      <c r="AB270" s="185">
        <v>0</v>
      </c>
      <c r="AC270" s="26"/>
      <c r="AD270" s="26"/>
      <c r="AE270" s="26"/>
      <c r="AF270" s="179">
        <v>20393.350000000002</v>
      </c>
      <c r="AG270" s="83" t="s">
        <v>428</v>
      </c>
      <c r="AH270" s="45" t="s">
        <v>79</v>
      </c>
      <c r="AI270" s="26"/>
      <c r="AJ270" s="47"/>
      <c r="AK270" s="83"/>
      <c r="AL270" s="83"/>
      <c r="AM270" s="26"/>
      <c r="AN270" s="83"/>
      <c r="AO270" s="83"/>
      <c r="AP270" s="26"/>
      <c r="AQ270" s="83"/>
      <c r="AR270" s="83"/>
      <c r="AS270" s="26"/>
      <c r="AT270" s="83"/>
      <c r="AU270" s="83"/>
      <c r="AV270" s="26"/>
      <c r="AW270" s="26"/>
      <c r="AX270" s="26"/>
      <c r="AY270" s="150" t="s">
        <v>453</v>
      </c>
      <c r="AZ270" s="180">
        <v>548.21913860776704</v>
      </c>
      <c r="BA270" s="139">
        <v>24</v>
      </c>
      <c r="BB270" s="130">
        <v>13157</v>
      </c>
      <c r="BC270" s="82">
        <f t="shared" si="12"/>
        <v>0.21352665472202748</v>
      </c>
      <c r="BD270" s="199"/>
    </row>
    <row r="271" spans="1:56" x14ac:dyDescent="0.25">
      <c r="A271" s="198"/>
      <c r="B271" s="99" t="s">
        <v>98</v>
      </c>
      <c r="E271" s="100"/>
      <c r="G271" s="121">
        <v>7200</v>
      </c>
      <c r="H271" s="121">
        <v>7499</v>
      </c>
      <c r="I271" s="128" t="s">
        <v>344</v>
      </c>
      <c r="J271" s="123" t="s">
        <v>345</v>
      </c>
      <c r="K271" s="123" t="s">
        <v>78</v>
      </c>
      <c r="L271" s="121">
        <v>34</v>
      </c>
      <c r="M271" s="126">
        <v>24</v>
      </c>
      <c r="N271" s="126" t="s">
        <v>69</v>
      </c>
      <c r="AB271" s="101">
        <v>0</v>
      </c>
      <c r="AF271" s="127">
        <v>36798.550000000003</v>
      </c>
      <c r="AY271" s="128" t="s">
        <v>346</v>
      </c>
      <c r="AZ271" s="129">
        <v>1032.2135459281001</v>
      </c>
      <c r="BA271" s="121">
        <v>23</v>
      </c>
      <c r="BB271" s="130">
        <v>23741</v>
      </c>
      <c r="BC271" s="82">
        <f t="shared" si="12"/>
        <v>0.38529575965308616</v>
      </c>
      <c r="BD271" s="199"/>
    </row>
    <row r="272" spans="1:56" x14ac:dyDescent="0.25">
      <c r="A272" s="198"/>
      <c r="B272" s="99" t="s">
        <v>66</v>
      </c>
      <c r="E272" s="100"/>
      <c r="G272" s="99">
        <v>6000</v>
      </c>
      <c r="H272" s="99">
        <v>6199</v>
      </c>
      <c r="I272" s="102" t="s">
        <v>716</v>
      </c>
      <c r="J272" s="102" t="s">
        <v>78</v>
      </c>
      <c r="K272" s="102" t="s">
        <v>78</v>
      </c>
      <c r="L272" s="132">
        <v>80.489185291997117</v>
      </c>
      <c r="M272" s="99">
        <v>24</v>
      </c>
      <c r="N272" s="99" t="s">
        <v>69</v>
      </c>
      <c r="AB272" s="101"/>
      <c r="AF272" s="103">
        <v>30097.9</v>
      </c>
      <c r="AY272" s="109"/>
      <c r="AZ272" s="104">
        <v>970.94162412819401</v>
      </c>
      <c r="BA272" s="104">
        <v>24</v>
      </c>
      <c r="BB272" s="104">
        <v>19418</v>
      </c>
      <c r="BC272" s="82">
        <f t="shared" si="12"/>
        <v>0.31513723351769624</v>
      </c>
      <c r="BD272" s="199"/>
    </row>
    <row r="273" spans="1:56" x14ac:dyDescent="0.25">
      <c r="A273" s="198"/>
      <c r="B273" s="99" t="s">
        <v>66</v>
      </c>
      <c r="E273" s="100"/>
      <c r="G273" s="99">
        <v>6900</v>
      </c>
      <c r="H273" s="99">
        <v>7099</v>
      </c>
      <c r="I273" s="102" t="s">
        <v>717</v>
      </c>
      <c r="J273" s="102" t="s">
        <v>716</v>
      </c>
      <c r="K273" s="102" t="s">
        <v>718</v>
      </c>
      <c r="L273" s="132">
        <v>47.520297908466468</v>
      </c>
      <c r="M273" s="99">
        <v>24</v>
      </c>
      <c r="N273" s="99" t="s">
        <v>69</v>
      </c>
      <c r="AB273" s="101"/>
      <c r="AE273" s="103"/>
      <c r="AF273" s="103">
        <v>40166.700000000004</v>
      </c>
      <c r="AY273" s="109"/>
      <c r="AZ273" s="104">
        <v>1079.77266208793</v>
      </c>
      <c r="BA273" s="104">
        <v>23.999496292016442</v>
      </c>
      <c r="BB273" s="104">
        <v>25914</v>
      </c>
      <c r="BC273" s="82">
        <f t="shared" si="12"/>
        <v>0.42056165770818726</v>
      </c>
      <c r="BD273" s="199"/>
    </row>
    <row r="274" spans="1:56" x14ac:dyDescent="0.25">
      <c r="A274" s="198"/>
      <c r="B274" s="99" t="s">
        <v>74</v>
      </c>
      <c r="G274" s="72">
        <v>700</v>
      </c>
      <c r="H274" s="72">
        <v>1399</v>
      </c>
      <c r="I274" s="102" t="s">
        <v>345</v>
      </c>
      <c r="J274" s="102" t="s">
        <v>200</v>
      </c>
      <c r="K274" s="102" t="s">
        <v>478</v>
      </c>
      <c r="L274" s="121">
        <v>66.423572479329067</v>
      </c>
      <c r="M274" s="99">
        <v>24</v>
      </c>
      <c r="N274" s="99" t="s">
        <v>71</v>
      </c>
      <c r="AF274" s="103">
        <v>195165.3</v>
      </c>
      <c r="AZ274" s="99">
        <v>4479.4689911241767</v>
      </c>
      <c r="BA274" s="99">
        <v>26.405361937847839</v>
      </c>
      <c r="BB274" s="104">
        <v>118282</v>
      </c>
      <c r="BC274" s="82">
        <f t="shared" si="12"/>
        <v>1.9196138765547506</v>
      </c>
      <c r="BD274" s="199"/>
    </row>
    <row r="275" spans="1:56" x14ac:dyDescent="0.25">
      <c r="A275" s="198"/>
      <c r="B275" s="26" t="s">
        <v>66</v>
      </c>
      <c r="C275" s="26"/>
      <c r="D275" s="26" t="s">
        <v>790</v>
      </c>
      <c r="E275" s="44"/>
      <c r="F275" s="45"/>
      <c r="G275" s="26">
        <v>5400</v>
      </c>
      <c r="H275" s="26">
        <v>5499</v>
      </c>
      <c r="I275" s="46" t="s">
        <v>719</v>
      </c>
      <c r="J275" s="46" t="s">
        <v>720</v>
      </c>
      <c r="K275" s="46" t="s">
        <v>78</v>
      </c>
      <c r="L275" s="139">
        <v>51</v>
      </c>
      <c r="M275" s="26">
        <v>25</v>
      </c>
      <c r="N275" s="99" t="s">
        <v>69</v>
      </c>
      <c r="AB275" s="101"/>
      <c r="AF275" s="103">
        <v>18463.600000000002</v>
      </c>
      <c r="AH275" s="72" t="s">
        <v>821</v>
      </c>
      <c r="AY275" s="109"/>
      <c r="AZ275" s="104">
        <v>541.47707447357902</v>
      </c>
      <c r="BA275" s="101">
        <v>22</v>
      </c>
      <c r="BB275" s="104">
        <v>11912</v>
      </c>
      <c r="BC275" s="82">
        <f t="shared" si="12"/>
        <v>0.19332138869413934</v>
      </c>
      <c r="BD275" s="199"/>
    </row>
    <row r="276" spans="1:56" x14ac:dyDescent="0.25">
      <c r="A276" s="198"/>
      <c r="B276" s="26" t="s">
        <v>66</v>
      </c>
      <c r="C276" s="26"/>
      <c r="D276" s="26" t="s">
        <v>790</v>
      </c>
      <c r="E276" s="44"/>
      <c r="F276" s="45"/>
      <c r="G276" s="26">
        <v>5400</v>
      </c>
      <c r="H276" s="26">
        <v>5499</v>
      </c>
      <c r="I276" s="46" t="s">
        <v>721</v>
      </c>
      <c r="J276" s="46" t="s">
        <v>722</v>
      </c>
      <c r="K276" s="46" t="s">
        <v>723</v>
      </c>
      <c r="L276" s="139">
        <v>52</v>
      </c>
      <c r="M276" s="26">
        <v>25</v>
      </c>
      <c r="N276" s="99" t="s">
        <v>69</v>
      </c>
      <c r="AB276" s="101"/>
      <c r="AE276" s="103"/>
      <c r="AF276" s="103">
        <v>24924</v>
      </c>
      <c r="AH276" s="72" t="s">
        <v>821</v>
      </c>
      <c r="AY276" s="109"/>
      <c r="AZ276" s="104">
        <v>730.93038521566405</v>
      </c>
      <c r="BA276" s="104">
        <v>22</v>
      </c>
      <c r="BB276" s="104">
        <v>16080</v>
      </c>
      <c r="BC276" s="82">
        <f t="shared" si="12"/>
        <v>0.26096439978188052</v>
      </c>
      <c r="BD276" s="199"/>
    </row>
    <row r="277" spans="1:56" x14ac:dyDescent="0.25">
      <c r="A277" s="198"/>
      <c r="B277" s="26" t="s">
        <v>66</v>
      </c>
      <c r="C277" s="26"/>
      <c r="D277" s="26" t="s">
        <v>790</v>
      </c>
      <c r="E277" s="26"/>
      <c r="F277" s="26"/>
      <c r="G277" s="26">
        <v>900</v>
      </c>
      <c r="H277" s="26">
        <v>999</v>
      </c>
      <c r="I277" s="46" t="s">
        <v>720</v>
      </c>
      <c r="J277" s="46" t="s">
        <v>724</v>
      </c>
      <c r="K277" s="46" t="s">
        <v>719</v>
      </c>
      <c r="L277" s="139">
        <v>55</v>
      </c>
      <c r="M277" s="26">
        <v>25</v>
      </c>
      <c r="N277" s="99" t="s">
        <v>69</v>
      </c>
      <c r="AF277" s="103">
        <v>10510.550000000001</v>
      </c>
      <c r="AH277" s="99" t="s">
        <v>821</v>
      </c>
      <c r="AQ277" s="99"/>
      <c r="AR277" s="99"/>
      <c r="AT277" s="99"/>
      <c r="AU277" s="99"/>
      <c r="AZ277" s="99">
        <v>308.20787853723101</v>
      </c>
      <c r="BA277" s="99">
        <v>22</v>
      </c>
      <c r="BB277" s="104">
        <v>6781</v>
      </c>
      <c r="BC277" s="82">
        <f t="shared" si="12"/>
        <v>0.11004972605229675</v>
      </c>
      <c r="BD277" s="199"/>
    </row>
    <row r="278" spans="1:56" x14ac:dyDescent="0.25">
      <c r="A278" s="198"/>
      <c r="B278" s="26" t="s">
        <v>66</v>
      </c>
      <c r="C278" s="26"/>
      <c r="D278" s="26" t="s">
        <v>790</v>
      </c>
      <c r="E278" s="44"/>
      <c r="F278" s="45"/>
      <c r="G278" s="26">
        <v>5300</v>
      </c>
      <c r="H278" s="26">
        <v>5399</v>
      </c>
      <c r="I278" s="46" t="s">
        <v>725</v>
      </c>
      <c r="J278" s="46" t="s">
        <v>726</v>
      </c>
      <c r="K278" s="46" t="s">
        <v>723</v>
      </c>
      <c r="L278" s="139">
        <v>68.1386926867157</v>
      </c>
      <c r="M278" s="26">
        <v>25</v>
      </c>
      <c r="N278" s="99" t="s">
        <v>69</v>
      </c>
      <c r="AB278" s="101"/>
      <c r="AE278" s="103"/>
      <c r="AF278" s="103">
        <v>63858.450000000004</v>
      </c>
      <c r="AH278" s="72" t="s">
        <v>821</v>
      </c>
      <c r="AY278" s="109"/>
      <c r="AZ278" s="104">
        <v>1872.668096709745</v>
      </c>
      <c r="BA278" s="104">
        <v>22.000161199086023</v>
      </c>
      <c r="BB278" s="104">
        <v>41199</v>
      </c>
      <c r="BC278" s="82">
        <f t="shared" si="12"/>
        <v>0.66862389966503077</v>
      </c>
      <c r="BD278" s="199"/>
    </row>
    <row r="279" spans="1:56" x14ac:dyDescent="0.25">
      <c r="A279" s="198"/>
      <c r="B279" s="26" t="s">
        <v>66</v>
      </c>
      <c r="C279" s="26"/>
      <c r="D279" s="26" t="s">
        <v>790</v>
      </c>
      <c r="E279" s="44"/>
      <c r="F279" s="45"/>
      <c r="G279" s="26">
        <v>918</v>
      </c>
      <c r="H279" s="26">
        <v>900</v>
      </c>
      <c r="I279" s="187" t="s">
        <v>723</v>
      </c>
      <c r="J279" s="187" t="s">
        <v>725</v>
      </c>
      <c r="K279" s="187" t="s">
        <v>726</v>
      </c>
      <c r="L279" s="139">
        <v>56.001927920644299</v>
      </c>
      <c r="M279" s="26">
        <v>25</v>
      </c>
      <c r="N279" s="99" t="s">
        <v>69</v>
      </c>
      <c r="AB279" s="101"/>
      <c r="AF279" s="103">
        <v>49846.450000000004</v>
      </c>
      <c r="AH279" s="72" t="s">
        <v>821</v>
      </c>
      <c r="AY279" s="109"/>
      <c r="AZ279" s="104">
        <v>1339.9784711512721</v>
      </c>
      <c r="BA279" s="101">
        <v>23.99963931686894</v>
      </c>
      <c r="BB279" s="104">
        <v>32159</v>
      </c>
      <c r="BC279" s="82">
        <f t="shared" si="12"/>
        <v>0.5219125704344213</v>
      </c>
      <c r="BD279" s="199"/>
    </row>
    <row r="280" spans="1:56" x14ac:dyDescent="0.25">
      <c r="A280" s="198"/>
      <c r="B280" s="26" t="s">
        <v>74</v>
      </c>
      <c r="C280" s="26"/>
      <c r="D280" s="26" t="s">
        <v>791</v>
      </c>
      <c r="E280" s="26"/>
      <c r="F280" s="26"/>
      <c r="G280" s="26">
        <v>9000</v>
      </c>
      <c r="H280" s="26">
        <v>9302</v>
      </c>
      <c r="I280" s="46" t="s">
        <v>598</v>
      </c>
      <c r="J280" s="46" t="s">
        <v>95</v>
      </c>
      <c r="K280" s="46" t="s">
        <v>727</v>
      </c>
      <c r="L280" s="139">
        <v>65.919462714116548</v>
      </c>
      <c r="M280" s="26">
        <v>25</v>
      </c>
      <c r="N280" s="99" t="s">
        <v>73</v>
      </c>
      <c r="AF280" s="103">
        <v>296780.55</v>
      </c>
      <c r="AH280" s="99" t="s">
        <v>821</v>
      </c>
      <c r="AQ280" s="99"/>
      <c r="AR280" s="99"/>
      <c r="AT280" s="99"/>
      <c r="AU280" s="99"/>
      <c r="AZ280" s="99">
        <v>3575.0904256930203</v>
      </c>
      <c r="BA280" s="99">
        <v>50.311174986611235</v>
      </c>
      <c r="BB280" s="104">
        <v>179867</v>
      </c>
      <c r="BC280" s="82">
        <f t="shared" si="12"/>
        <v>2.9190848069382773</v>
      </c>
      <c r="BD280" s="199"/>
    </row>
    <row r="281" spans="1:56" x14ac:dyDescent="0.25">
      <c r="A281" s="198"/>
      <c r="B281" s="26" t="s">
        <v>66</v>
      </c>
      <c r="C281" s="26"/>
      <c r="D281" s="26" t="s">
        <v>790</v>
      </c>
      <c r="E281" s="44"/>
      <c r="F281" s="55"/>
      <c r="G281" s="26">
        <v>5400</v>
      </c>
      <c r="H281" s="26">
        <v>5499</v>
      </c>
      <c r="I281" s="187" t="s">
        <v>724</v>
      </c>
      <c r="J281" s="187" t="s">
        <v>726</v>
      </c>
      <c r="K281" s="187" t="s">
        <v>78</v>
      </c>
      <c r="L281" s="139">
        <v>55.7992731339111</v>
      </c>
      <c r="M281" s="26">
        <v>25</v>
      </c>
      <c r="N281" s="99" t="s">
        <v>69</v>
      </c>
      <c r="AB281" s="106"/>
      <c r="AF281" s="103">
        <v>33266.1</v>
      </c>
      <c r="AH281" s="54" t="s">
        <v>821</v>
      </c>
      <c r="AZ281" s="110">
        <v>894.26538554459898</v>
      </c>
      <c r="BA281" s="101">
        <v>23.999587087819407</v>
      </c>
      <c r="BB281" s="104">
        <v>21462</v>
      </c>
      <c r="BC281" s="82">
        <f t="shared" si="12"/>
        <v>0.34830957388798006</v>
      </c>
      <c r="BD281" s="199"/>
    </row>
    <row r="282" spans="1:56" x14ac:dyDescent="0.25">
      <c r="A282" s="198"/>
      <c r="B282" s="26" t="s">
        <v>66</v>
      </c>
      <c r="C282" s="26"/>
      <c r="D282" s="26" t="s">
        <v>790</v>
      </c>
      <c r="E282" s="44"/>
      <c r="F282" s="45"/>
      <c r="G282" s="26">
        <v>900</v>
      </c>
      <c r="H282" s="26">
        <v>999</v>
      </c>
      <c r="I282" s="46" t="s">
        <v>728</v>
      </c>
      <c r="J282" s="46" t="s">
        <v>585</v>
      </c>
      <c r="K282" s="46" t="s">
        <v>78</v>
      </c>
      <c r="L282" s="139">
        <v>51</v>
      </c>
      <c r="M282" s="26">
        <v>25</v>
      </c>
      <c r="N282" s="99" t="s">
        <v>69</v>
      </c>
      <c r="AB282" s="101"/>
      <c r="AF282" s="103">
        <v>35299.700000000004</v>
      </c>
      <c r="AH282" s="72" t="s">
        <v>821</v>
      </c>
      <c r="AY282" s="109"/>
      <c r="AZ282" s="104">
        <v>1084.4550510223901</v>
      </c>
      <c r="BA282" s="101">
        <v>21</v>
      </c>
      <c r="BB282" s="104">
        <v>22774</v>
      </c>
      <c r="BC282" s="82">
        <f t="shared" si="12"/>
        <v>0.36960219158162605</v>
      </c>
      <c r="BD282" s="199"/>
    </row>
    <row r="283" spans="1:56" x14ac:dyDescent="0.25">
      <c r="A283" s="198"/>
      <c r="B283" s="99" t="s">
        <v>66</v>
      </c>
      <c r="G283" s="72">
        <v>10300</v>
      </c>
      <c r="H283" s="72">
        <v>11699</v>
      </c>
      <c r="I283" s="102" t="s">
        <v>604</v>
      </c>
      <c r="J283" s="102" t="s">
        <v>605</v>
      </c>
      <c r="K283" s="102" t="s">
        <v>603</v>
      </c>
      <c r="L283" s="121">
        <v>65.458668972769843</v>
      </c>
      <c r="M283" s="99">
        <v>25</v>
      </c>
      <c r="N283" s="99" t="s">
        <v>121</v>
      </c>
      <c r="AF283" s="103">
        <v>272001.70800000004</v>
      </c>
      <c r="AZ283" s="99">
        <v>6879.848</v>
      </c>
      <c r="BA283" s="99">
        <v>23.961215422201192</v>
      </c>
      <c r="BB283" s="104">
        <v>164849.52000000002</v>
      </c>
      <c r="BC283" s="82">
        <f t="shared" si="12"/>
        <v>2.6753641816623825</v>
      </c>
      <c r="BD283" s="199"/>
    </row>
    <row r="284" spans="1:56" x14ac:dyDescent="0.25">
      <c r="A284" s="198"/>
      <c r="B284" s="99" t="s">
        <v>74</v>
      </c>
      <c r="D284" s="99" t="s">
        <v>465</v>
      </c>
      <c r="E284" s="100"/>
      <c r="G284" s="121">
        <v>8300</v>
      </c>
      <c r="H284" s="121">
        <v>8499</v>
      </c>
      <c r="I284" s="131" t="s">
        <v>358</v>
      </c>
      <c r="J284" s="131" t="s">
        <v>117</v>
      </c>
      <c r="K284" s="131" t="s">
        <v>359</v>
      </c>
      <c r="L284" s="132">
        <v>62.737340325985237</v>
      </c>
      <c r="M284" s="133">
        <v>25</v>
      </c>
      <c r="N284" s="133" t="s">
        <v>71</v>
      </c>
      <c r="AB284" s="101">
        <v>0</v>
      </c>
      <c r="AF284" s="134">
        <v>40944.123</v>
      </c>
      <c r="AY284" s="128" t="s">
        <v>360</v>
      </c>
      <c r="AZ284" s="135">
        <v>1378.5900000000001</v>
      </c>
      <c r="BA284" s="132">
        <v>18</v>
      </c>
      <c r="BB284" s="136">
        <v>24814.620000000003</v>
      </c>
      <c r="BC284" s="82">
        <f t="shared" si="12"/>
        <v>0.4027196774947418</v>
      </c>
      <c r="BD284" s="199"/>
    </row>
    <row r="285" spans="1:56" x14ac:dyDescent="0.25">
      <c r="A285" s="198"/>
      <c r="B285" s="26" t="s">
        <v>66</v>
      </c>
      <c r="C285" s="26"/>
      <c r="D285" s="26" t="s">
        <v>389</v>
      </c>
      <c r="E285" s="44"/>
      <c r="F285" s="55"/>
      <c r="G285" s="139">
        <v>2700</v>
      </c>
      <c r="H285" s="139">
        <v>3899</v>
      </c>
      <c r="I285" s="153" t="s">
        <v>139</v>
      </c>
      <c r="J285" s="153" t="s">
        <v>116</v>
      </c>
      <c r="K285" s="153" t="s">
        <v>113</v>
      </c>
      <c r="L285" s="141">
        <v>61.617680638098214</v>
      </c>
      <c r="M285" s="142">
        <v>26</v>
      </c>
      <c r="N285" s="142" t="s">
        <v>71</v>
      </c>
      <c r="O285" s="26"/>
      <c r="P285" s="26"/>
      <c r="Q285" s="26"/>
      <c r="R285" s="26"/>
      <c r="S285" s="26"/>
      <c r="T285" s="26"/>
      <c r="U285" s="26"/>
      <c r="V285" s="26"/>
      <c r="W285" s="26"/>
      <c r="X285" s="26"/>
      <c r="Y285" s="26"/>
      <c r="Z285" s="26"/>
      <c r="AA285" s="26"/>
      <c r="AB285" s="185">
        <v>25</v>
      </c>
      <c r="AC285" s="26"/>
      <c r="AD285" s="26"/>
      <c r="AE285" s="26">
        <v>12</v>
      </c>
      <c r="AF285" s="181">
        <v>221552.09999999998</v>
      </c>
      <c r="AG285" s="83">
        <f>35865.73+350+286364.83</f>
        <v>322580.56</v>
      </c>
      <c r="AH285" s="55" t="s">
        <v>79</v>
      </c>
      <c r="AI285" s="26"/>
      <c r="AJ285" s="47"/>
      <c r="AK285" s="83"/>
      <c r="AL285" s="83"/>
      <c r="AM285" s="26"/>
      <c r="AN285" s="83"/>
      <c r="AO285" s="83"/>
      <c r="AP285" s="26"/>
      <c r="AQ285" s="83"/>
      <c r="AR285" s="83"/>
      <c r="AS285" s="26"/>
      <c r="AT285" s="83"/>
      <c r="AU285" s="83"/>
      <c r="AV285" s="26"/>
      <c r="AW285" s="26"/>
      <c r="AX285" s="26"/>
      <c r="AY285" s="138" t="s">
        <v>361</v>
      </c>
      <c r="AZ285" s="182">
        <v>6394</v>
      </c>
      <c r="BA285" s="141">
        <v>21</v>
      </c>
      <c r="BB285" s="136">
        <v>134274</v>
      </c>
      <c r="BC285" s="82">
        <f t="shared" si="12"/>
        <v>2.1791501129547401</v>
      </c>
      <c r="BD285" s="199"/>
    </row>
    <row r="286" spans="1:56" x14ac:dyDescent="0.25">
      <c r="A286" s="198"/>
      <c r="B286" s="26" t="s">
        <v>66</v>
      </c>
      <c r="C286" s="26"/>
      <c r="D286" s="26" t="s">
        <v>840</v>
      </c>
      <c r="E286" s="44"/>
      <c r="F286" s="45"/>
      <c r="G286" s="26">
        <v>2900</v>
      </c>
      <c r="H286" s="26">
        <v>3099</v>
      </c>
      <c r="I286" s="46" t="s">
        <v>732</v>
      </c>
      <c r="J286" s="46" t="s">
        <v>458</v>
      </c>
      <c r="K286" s="46" t="s">
        <v>78</v>
      </c>
      <c r="L286" s="139">
        <v>50.88146403333937</v>
      </c>
      <c r="M286" s="26">
        <v>26</v>
      </c>
      <c r="N286" s="99" t="s">
        <v>69</v>
      </c>
      <c r="AF286" s="103">
        <v>42772.25</v>
      </c>
      <c r="AH286" s="72" t="s">
        <v>829</v>
      </c>
      <c r="AM286" s="108"/>
      <c r="AY286" s="109"/>
      <c r="AZ286" s="99">
        <v>1404.579845100074</v>
      </c>
      <c r="BA286" s="99">
        <v>19.646444519523847</v>
      </c>
      <c r="BB286" s="104">
        <v>27595</v>
      </c>
      <c r="BC286" s="82">
        <f t="shared" si="12"/>
        <v>0.44784282412817117</v>
      </c>
      <c r="BD286" s="199"/>
    </row>
    <row r="287" spans="1:56" x14ac:dyDescent="0.25">
      <c r="A287" s="198"/>
      <c r="B287" s="26" t="s">
        <v>66</v>
      </c>
      <c r="C287" s="26"/>
      <c r="D287" s="26" t="s">
        <v>840</v>
      </c>
      <c r="E287" s="44"/>
      <c r="F287" s="45"/>
      <c r="G287" s="26">
        <v>2900</v>
      </c>
      <c r="H287" s="26">
        <v>2999</v>
      </c>
      <c r="I287" s="46" t="s">
        <v>733</v>
      </c>
      <c r="J287" s="46" t="s">
        <v>458</v>
      </c>
      <c r="K287" s="46" t="s">
        <v>732</v>
      </c>
      <c r="L287" s="139">
        <v>35.207019855086102</v>
      </c>
      <c r="M287" s="26">
        <v>26</v>
      </c>
      <c r="N287" s="99" t="s">
        <v>69</v>
      </c>
      <c r="AF287" s="103">
        <v>32943.700000000004</v>
      </c>
      <c r="AH287" s="72" t="s">
        <v>829</v>
      </c>
      <c r="AY287" s="109"/>
      <c r="AZ287" s="99">
        <v>929.16853979421001</v>
      </c>
      <c r="BA287" s="99">
        <v>22.87421397705446</v>
      </c>
      <c r="BB287" s="104">
        <v>21254</v>
      </c>
      <c r="BC287" s="82">
        <f t="shared" si="12"/>
        <v>0.34493391498532888</v>
      </c>
      <c r="BD287" s="199"/>
    </row>
    <row r="288" spans="1:56" x14ac:dyDescent="0.25">
      <c r="A288" s="198"/>
      <c r="B288" s="26" t="s">
        <v>66</v>
      </c>
      <c r="C288" s="26"/>
      <c r="D288" s="26" t="s">
        <v>840</v>
      </c>
      <c r="E288" s="44"/>
      <c r="F288" s="45"/>
      <c r="G288" s="26">
        <v>3500</v>
      </c>
      <c r="H288" s="26">
        <v>3599</v>
      </c>
      <c r="I288" s="46" t="s">
        <v>734</v>
      </c>
      <c r="J288" s="46" t="s">
        <v>733</v>
      </c>
      <c r="K288" s="46" t="s">
        <v>735</v>
      </c>
      <c r="L288" s="139">
        <v>48.972625626526153</v>
      </c>
      <c r="M288" s="26">
        <v>26</v>
      </c>
      <c r="N288" s="99" t="s">
        <v>69</v>
      </c>
      <c r="AB288" s="101"/>
      <c r="AF288" s="103">
        <v>36181.65</v>
      </c>
      <c r="AH288" s="72" t="s">
        <v>829</v>
      </c>
      <c r="AZ288" s="104">
        <v>1003.652954316112</v>
      </c>
      <c r="BA288" s="101">
        <v>23.258039444427176</v>
      </c>
      <c r="BB288" s="104">
        <v>23343</v>
      </c>
      <c r="BC288" s="82">
        <f t="shared" si="12"/>
        <v>0.37883656617589778</v>
      </c>
      <c r="BD288" s="199"/>
    </row>
    <row r="289" spans="1:56" x14ac:dyDescent="0.25">
      <c r="A289" s="198"/>
      <c r="B289" s="26" t="s">
        <v>66</v>
      </c>
      <c r="C289" s="26"/>
      <c r="D289" s="26" t="s">
        <v>466</v>
      </c>
      <c r="E289" s="44"/>
      <c r="F289" s="45"/>
      <c r="G289" s="26"/>
      <c r="H289" s="26"/>
      <c r="I289" s="46" t="s">
        <v>393</v>
      </c>
      <c r="J289" s="46" t="s">
        <v>394</v>
      </c>
      <c r="K289" s="46" t="s">
        <v>395</v>
      </c>
      <c r="L289" s="47"/>
      <c r="M289" s="26">
        <v>26</v>
      </c>
      <c r="N289" s="99" t="s">
        <v>69</v>
      </c>
      <c r="AB289" s="101"/>
      <c r="AF289" s="103">
        <v>42000</v>
      </c>
      <c r="AH289" s="72" t="s">
        <v>821</v>
      </c>
      <c r="AI289" s="99" t="s">
        <v>216</v>
      </c>
      <c r="AJ289" s="101" t="s">
        <v>397</v>
      </c>
      <c r="AK289" s="103">
        <v>42000</v>
      </c>
      <c r="AY289" s="109" t="s">
        <v>453</v>
      </c>
      <c r="AZ289" s="104"/>
      <c r="BA289" s="101"/>
      <c r="BD289" s="199"/>
    </row>
    <row r="290" spans="1:56" x14ac:dyDescent="0.25">
      <c r="A290" s="198"/>
      <c r="B290" s="99" t="s">
        <v>66</v>
      </c>
      <c r="E290" s="100"/>
      <c r="G290" s="99">
        <v>3000</v>
      </c>
      <c r="H290" s="99">
        <v>3014</v>
      </c>
      <c r="I290" s="102" t="s">
        <v>729</v>
      </c>
      <c r="J290" s="102" t="s">
        <v>730</v>
      </c>
      <c r="K290" s="102" t="s">
        <v>731</v>
      </c>
      <c r="L290" s="121">
        <v>47</v>
      </c>
      <c r="M290" s="99">
        <v>26</v>
      </c>
      <c r="N290" s="99" t="s">
        <v>69</v>
      </c>
      <c r="AB290" s="101"/>
      <c r="AF290" s="103">
        <v>17921.100000000002</v>
      </c>
      <c r="AY290" s="109"/>
      <c r="AZ290" s="104">
        <v>481.736984289416</v>
      </c>
      <c r="BA290" s="101">
        <v>24</v>
      </c>
      <c r="BB290" s="104">
        <v>11562</v>
      </c>
      <c r="BC290" s="82">
        <f t="shared" ref="BC290:BC295" si="13">BB290/(5280*11.67)</f>
        <v>0.18764119342525512</v>
      </c>
      <c r="BD290" s="199"/>
    </row>
    <row r="291" spans="1:56" x14ac:dyDescent="0.25">
      <c r="A291" s="198"/>
      <c r="B291" s="99" t="s">
        <v>66</v>
      </c>
      <c r="D291" s="213"/>
      <c r="E291" s="100"/>
      <c r="G291" s="99">
        <v>6012</v>
      </c>
      <c r="H291" s="99">
        <v>6399</v>
      </c>
      <c r="I291" s="102" t="s">
        <v>458</v>
      </c>
      <c r="J291" s="102" t="s">
        <v>459</v>
      </c>
      <c r="K291" s="102" t="s">
        <v>459</v>
      </c>
      <c r="L291" s="121">
        <v>46</v>
      </c>
      <c r="M291" s="99">
        <v>26</v>
      </c>
      <c r="N291" s="99" t="s">
        <v>69</v>
      </c>
      <c r="AB291" s="101"/>
      <c r="AF291" s="103">
        <v>142852.65</v>
      </c>
      <c r="AY291" s="109"/>
      <c r="AZ291" s="104">
        <v>2973</v>
      </c>
      <c r="BA291" s="101">
        <v>31</v>
      </c>
      <c r="BB291" s="104">
        <v>92163</v>
      </c>
      <c r="BC291" s="82">
        <f t="shared" si="13"/>
        <v>1.4957252473319311</v>
      </c>
      <c r="BD291" s="199"/>
    </row>
    <row r="292" spans="1:56" x14ac:dyDescent="0.25">
      <c r="A292" s="198"/>
      <c r="B292" s="99" t="s">
        <v>66</v>
      </c>
      <c r="G292" s="72">
        <v>3000</v>
      </c>
      <c r="H292" s="72">
        <v>3399</v>
      </c>
      <c r="I292" s="102" t="s">
        <v>736</v>
      </c>
      <c r="J292" s="102" t="s">
        <v>105</v>
      </c>
      <c r="K292" s="102" t="s">
        <v>113</v>
      </c>
      <c r="L292" s="121">
        <v>63.804279387841177</v>
      </c>
      <c r="M292" s="99">
        <v>26</v>
      </c>
      <c r="N292" s="99" t="s">
        <v>71</v>
      </c>
      <c r="AF292" s="103">
        <v>269468.89199999999</v>
      </c>
      <c r="AZ292" s="99">
        <v>3983.28</v>
      </c>
      <c r="BA292" s="99">
        <v>41</v>
      </c>
      <c r="BB292" s="104">
        <v>163314.48000000001</v>
      </c>
      <c r="BC292" s="82">
        <f t="shared" si="13"/>
        <v>2.6504518189608168</v>
      </c>
      <c r="BD292" s="199"/>
    </row>
    <row r="293" spans="1:56" ht="45" x14ac:dyDescent="0.25">
      <c r="A293" s="198"/>
      <c r="B293" s="60" t="s">
        <v>210</v>
      </c>
      <c r="C293" s="60"/>
      <c r="D293" s="60"/>
      <c r="E293" s="61">
        <v>43282</v>
      </c>
      <c r="F293" s="67"/>
      <c r="G293" s="60">
        <v>3000</v>
      </c>
      <c r="H293" s="60">
        <v>3499</v>
      </c>
      <c r="I293" s="78" t="s">
        <v>113</v>
      </c>
      <c r="J293" s="78" t="s">
        <v>139</v>
      </c>
      <c r="K293" s="78" t="s">
        <v>195</v>
      </c>
      <c r="L293" s="70">
        <v>57.216488834470312</v>
      </c>
      <c r="M293" s="60">
        <v>26</v>
      </c>
      <c r="N293" s="60" t="s">
        <v>73</v>
      </c>
      <c r="AB293" s="101">
        <v>22</v>
      </c>
      <c r="AF293" s="103">
        <v>603010.79999999993</v>
      </c>
      <c r="AI293" s="99" t="s">
        <v>115</v>
      </c>
      <c r="AK293" s="103">
        <v>603010.79999999993</v>
      </c>
      <c r="AL293" s="103" t="str">
        <f>IF(AG293="","",AG293)</f>
        <v/>
      </c>
      <c r="AY293" s="109" t="s">
        <v>228</v>
      </c>
      <c r="AZ293" s="104">
        <v>5316.81</v>
      </c>
      <c r="BA293" s="101">
        <v>60</v>
      </c>
      <c r="BB293" s="81">
        <v>301505.39999999997</v>
      </c>
      <c r="BC293" s="82">
        <f t="shared" si="13"/>
        <v>4.8931701332086934</v>
      </c>
      <c r="BD293" s="199"/>
    </row>
    <row r="294" spans="1:56" ht="30" x14ac:dyDescent="0.25">
      <c r="A294" s="198"/>
      <c r="B294" s="60"/>
      <c r="C294" s="60"/>
      <c r="D294" s="60"/>
      <c r="E294" s="61">
        <v>42917</v>
      </c>
      <c r="F294" s="62"/>
      <c r="G294" s="99"/>
      <c r="H294" s="99"/>
      <c r="I294" s="78" t="s">
        <v>113</v>
      </c>
      <c r="J294" s="78" t="s">
        <v>139</v>
      </c>
      <c r="K294" s="78" t="s">
        <v>114</v>
      </c>
      <c r="L294" s="63"/>
      <c r="M294" s="60">
        <v>26</v>
      </c>
      <c r="N294" s="60" t="s">
        <v>73</v>
      </c>
      <c r="AB294" s="106">
        <v>20</v>
      </c>
      <c r="AF294" s="103">
        <v>510705</v>
      </c>
      <c r="AH294" s="54"/>
      <c r="AI294" s="99" t="s">
        <v>177</v>
      </c>
      <c r="AY294" s="111" t="s">
        <v>224</v>
      </c>
      <c r="AZ294" s="110">
        <v>3483.5026373491737</v>
      </c>
      <c r="BA294" s="101">
        <v>62</v>
      </c>
      <c r="BB294" s="81">
        <v>215977.16351564878</v>
      </c>
      <c r="BC294" s="82">
        <f t="shared" si="13"/>
        <v>3.5051213211103449</v>
      </c>
      <c r="BD294" s="199"/>
    </row>
    <row r="295" spans="1:56" x14ac:dyDescent="0.25">
      <c r="A295" s="198"/>
      <c r="B295" s="99" t="s">
        <v>66</v>
      </c>
      <c r="E295" s="100"/>
      <c r="G295" s="99">
        <v>3000</v>
      </c>
      <c r="H295" s="99">
        <v>3199</v>
      </c>
      <c r="I295" s="102" t="s">
        <v>730</v>
      </c>
      <c r="J295" s="102" t="s">
        <v>737</v>
      </c>
      <c r="K295" s="102" t="s">
        <v>729</v>
      </c>
      <c r="L295" s="121">
        <v>47.314020099945708</v>
      </c>
      <c r="M295" s="99">
        <v>26</v>
      </c>
      <c r="N295" s="99" t="s">
        <v>69</v>
      </c>
      <c r="AB295" s="101"/>
      <c r="AE295" s="103"/>
      <c r="AF295" s="103">
        <v>139885.95000000001</v>
      </c>
      <c r="AY295" s="109"/>
      <c r="AZ295" s="104">
        <v>3610.2177180682784</v>
      </c>
      <c r="BA295" s="104">
        <v>24.99821535646598</v>
      </c>
      <c r="BB295" s="104">
        <v>90249</v>
      </c>
      <c r="BC295" s="82">
        <f t="shared" si="13"/>
        <v>1.4646626937758043</v>
      </c>
      <c r="BD295" s="199"/>
    </row>
    <row r="296" spans="1:56" x14ac:dyDescent="0.25">
      <c r="A296" s="198"/>
      <c r="B296" s="99" t="s">
        <v>66</v>
      </c>
      <c r="D296" s="48"/>
      <c r="E296" s="100"/>
      <c r="F296" s="54"/>
      <c r="G296" s="121"/>
      <c r="H296" s="121"/>
      <c r="I296" s="214" t="s">
        <v>841</v>
      </c>
      <c r="J296" s="214"/>
      <c r="K296" s="214"/>
      <c r="L296" s="132"/>
      <c r="M296" s="133"/>
      <c r="N296" s="133"/>
      <c r="AB296" s="106"/>
      <c r="AF296" s="134"/>
      <c r="AH296" s="54"/>
      <c r="AY296" s="128"/>
      <c r="AZ296" s="135"/>
      <c r="BA296" s="132"/>
      <c r="BB296" s="135"/>
      <c r="BD296" s="199"/>
    </row>
    <row r="297" spans="1:56" x14ac:dyDescent="0.25">
      <c r="A297" s="198"/>
      <c r="B297" s="99" t="s">
        <v>151</v>
      </c>
      <c r="D297" s="99" t="s">
        <v>152</v>
      </c>
      <c r="F297" s="99"/>
      <c r="G297" s="99"/>
      <c r="H297" s="99"/>
      <c r="I297" s="102" t="s">
        <v>153</v>
      </c>
      <c r="L297" s="99"/>
      <c r="AF297" s="103">
        <v>20000</v>
      </c>
      <c r="AG297" s="103">
        <v>33186.51</v>
      </c>
      <c r="AH297" s="99"/>
      <c r="AI297" s="99" t="s">
        <v>115</v>
      </c>
      <c r="AJ297" s="101" t="s">
        <v>164</v>
      </c>
      <c r="AK297" s="103">
        <v>20000</v>
      </c>
      <c r="AQ297" s="99"/>
      <c r="AR297" s="99"/>
      <c r="AT297" s="99"/>
      <c r="AU297" s="99"/>
      <c r="BB297" s="81"/>
      <c r="BC297" s="82">
        <f>BB297/(5280*11.67)</f>
        <v>0</v>
      </c>
      <c r="BD297" s="199"/>
    </row>
    <row r="298" spans="1:56" x14ac:dyDescent="0.25">
      <c r="A298" s="198"/>
      <c r="B298" s="99" t="s">
        <v>151</v>
      </c>
      <c r="D298" s="99" t="s">
        <v>154</v>
      </c>
      <c r="F298" s="99"/>
      <c r="G298" s="99"/>
      <c r="H298" s="99"/>
      <c r="I298" s="102" t="s">
        <v>155</v>
      </c>
      <c r="L298" s="99"/>
      <c r="AF298" s="103">
        <v>20000</v>
      </c>
      <c r="AG298" s="103">
        <v>51389</v>
      </c>
      <c r="AH298" s="99"/>
      <c r="AI298" s="99" t="s">
        <v>115</v>
      </c>
      <c r="AJ298" s="101" t="s">
        <v>165</v>
      </c>
      <c r="AK298" s="103">
        <v>20000</v>
      </c>
      <c r="AQ298" s="99"/>
      <c r="AR298" s="99"/>
      <c r="AT298" s="99"/>
      <c r="AU298" s="99"/>
      <c r="BB298" s="81"/>
      <c r="BC298" s="82">
        <f>BB298/(5280*11.67)</f>
        <v>0</v>
      </c>
      <c r="BD298" s="199"/>
    </row>
    <row r="299" spans="1:56" x14ac:dyDescent="0.25">
      <c r="A299" s="198"/>
      <c r="B299" s="99" t="s">
        <v>151</v>
      </c>
      <c r="D299" s="99" t="s">
        <v>421</v>
      </c>
      <c r="E299" s="100"/>
      <c r="F299" s="54"/>
      <c r="G299" s="99"/>
      <c r="H299" s="99"/>
      <c r="I299" s="102" t="s">
        <v>422</v>
      </c>
      <c r="L299" s="99"/>
      <c r="AB299" s="106"/>
      <c r="AG299" s="103">
        <v>3575.74</v>
      </c>
      <c r="AH299" s="54"/>
      <c r="AZ299" s="201"/>
      <c r="BA299" s="201"/>
      <c r="BC299" s="82">
        <f>BB299/(5280*11.67)</f>
        <v>0</v>
      </c>
      <c r="BD299" s="199"/>
    </row>
    <row r="300" spans="1:56" x14ac:dyDescent="0.25">
      <c r="A300" s="198"/>
      <c r="B300" s="215"/>
      <c r="C300" s="215"/>
      <c r="D300" s="215"/>
      <c r="E300" s="215"/>
      <c r="F300" s="216"/>
      <c r="G300" s="216"/>
      <c r="H300" s="216"/>
      <c r="I300" s="217"/>
      <c r="J300" s="217"/>
      <c r="K300" s="217"/>
      <c r="L300" s="218"/>
      <c r="M300" s="215"/>
      <c r="N300" s="215"/>
      <c r="O300" s="215"/>
      <c r="P300" s="215"/>
      <c r="Q300" s="215"/>
      <c r="R300" s="215"/>
      <c r="S300" s="215"/>
      <c r="T300" s="215"/>
      <c r="U300" s="215"/>
      <c r="V300" s="215"/>
      <c r="W300" s="215"/>
      <c r="X300" s="215"/>
      <c r="Y300" s="215"/>
      <c r="Z300" s="215"/>
      <c r="AA300" s="215"/>
      <c r="AB300" s="215"/>
      <c r="AC300" s="215"/>
      <c r="AD300" s="215"/>
      <c r="AE300" s="215"/>
      <c r="AF300" s="219"/>
      <c r="AG300" s="219"/>
      <c r="AH300" s="216"/>
      <c r="AI300" s="215"/>
      <c r="AJ300" s="220"/>
      <c r="AK300" s="219"/>
      <c r="AL300" s="219"/>
      <c r="AM300" s="215"/>
      <c r="AN300" s="219"/>
      <c r="AO300" s="219"/>
      <c r="AP300" s="215"/>
      <c r="BD300" s="199"/>
    </row>
    <row r="301" spans="1:56" x14ac:dyDescent="0.25">
      <c r="A301" s="198"/>
      <c r="BD301" s="199"/>
    </row>
    <row r="302" spans="1:56" x14ac:dyDescent="0.25">
      <c r="A302" s="198"/>
      <c r="BD302" s="199"/>
    </row>
    <row r="303" spans="1:56" x14ac:dyDescent="0.25">
      <c r="A303" s="198"/>
      <c r="BD303" s="199"/>
    </row>
    <row r="304" spans="1:56" x14ac:dyDescent="0.25">
      <c r="A304" s="198"/>
      <c r="BD304" s="199"/>
    </row>
    <row r="305" spans="1:56" x14ac:dyDescent="0.25">
      <c r="A305" s="198"/>
      <c r="BD305" s="199"/>
    </row>
    <row r="306" spans="1:56" x14ac:dyDescent="0.25">
      <c r="A306" s="198"/>
      <c r="BD306" s="199"/>
    </row>
    <row r="307" spans="1:56" x14ac:dyDescent="0.25">
      <c r="A307" s="198"/>
      <c r="BD307" s="199"/>
    </row>
    <row r="308" spans="1:56" x14ac:dyDescent="0.25">
      <c r="A308" s="198"/>
      <c r="BD308" s="199"/>
    </row>
    <row r="309" spans="1:56" x14ac:dyDescent="0.25">
      <c r="A309" s="198"/>
      <c r="BD309" s="199"/>
    </row>
    <row r="310" spans="1:56" x14ac:dyDescent="0.25">
      <c r="A310" s="198"/>
      <c r="BD310" s="199"/>
    </row>
    <row r="311" spans="1:56" x14ac:dyDescent="0.25">
      <c r="A311" s="198"/>
      <c r="BD311" s="199"/>
    </row>
    <row r="312" spans="1:56" x14ac:dyDescent="0.25">
      <c r="A312" s="198"/>
      <c r="BD312" s="199"/>
    </row>
    <row r="313" spans="1:56" x14ac:dyDescent="0.25">
      <c r="A313" s="198"/>
      <c r="BD313" s="199"/>
    </row>
    <row r="314" spans="1:56" x14ac:dyDescent="0.25">
      <c r="A314" s="198"/>
      <c r="BD314" s="199"/>
    </row>
    <row r="315" spans="1:56" x14ac:dyDescent="0.25">
      <c r="A315" s="198"/>
      <c r="BD315" s="199"/>
    </row>
    <row r="316" spans="1:56" x14ac:dyDescent="0.25">
      <c r="A316" s="198"/>
      <c r="BD316" s="199"/>
    </row>
    <row r="317" spans="1:56" x14ac:dyDescent="0.25">
      <c r="A317" s="198"/>
      <c r="BD317" s="199"/>
    </row>
    <row r="318" spans="1:56" x14ac:dyDescent="0.25">
      <c r="A318" s="198"/>
      <c r="BD318" s="199"/>
    </row>
    <row r="319" spans="1:56" x14ac:dyDescent="0.25">
      <c r="A319" s="198"/>
      <c r="BD319" s="199"/>
    </row>
    <row r="320" spans="1:56" x14ac:dyDescent="0.25">
      <c r="A320" s="198"/>
      <c r="BD320" s="199"/>
    </row>
    <row r="321" spans="1:56" x14ac:dyDescent="0.25">
      <c r="A321" s="198"/>
      <c r="BD321" s="199"/>
    </row>
    <row r="322" spans="1:56" x14ac:dyDescent="0.25">
      <c r="A322" s="198"/>
      <c r="BD322" s="199"/>
    </row>
    <row r="323" spans="1:56" x14ac:dyDescent="0.25">
      <c r="A323" s="198"/>
      <c r="BD323" s="199"/>
    </row>
    <row r="324" spans="1:56" x14ac:dyDescent="0.25">
      <c r="A324" s="198"/>
      <c r="BD324" s="199"/>
    </row>
    <row r="325" spans="1:56" x14ac:dyDescent="0.25">
      <c r="A325" s="198"/>
      <c r="BD325" s="199"/>
    </row>
    <row r="326" spans="1:56" x14ac:dyDescent="0.25">
      <c r="A326" s="198"/>
      <c r="BD326" s="199"/>
    </row>
    <row r="327" spans="1:56" x14ac:dyDescent="0.25">
      <c r="A327" s="198"/>
      <c r="BD327" s="199"/>
    </row>
    <row r="328" spans="1:56" x14ac:dyDescent="0.25">
      <c r="A328" s="198"/>
      <c r="BD328" s="199"/>
    </row>
    <row r="329" spans="1:56" x14ac:dyDescent="0.25">
      <c r="A329" s="198"/>
      <c r="BD329" s="199"/>
    </row>
    <row r="330" spans="1:56" x14ac:dyDescent="0.25">
      <c r="A330" s="198"/>
      <c r="BD330" s="199"/>
    </row>
    <row r="331" spans="1:56" x14ac:dyDescent="0.25">
      <c r="A331" s="198"/>
      <c r="BD331" s="199"/>
    </row>
    <row r="332" spans="1:56" x14ac:dyDescent="0.25">
      <c r="A332" s="198"/>
      <c r="BD332" s="199"/>
    </row>
    <row r="333" spans="1:56" x14ac:dyDescent="0.25">
      <c r="A333" s="198"/>
      <c r="BD333" s="199"/>
    </row>
    <row r="334" spans="1:56" x14ac:dyDescent="0.25">
      <c r="A334" s="198"/>
      <c r="BD334" s="199"/>
    </row>
    <row r="335" spans="1:56" x14ac:dyDescent="0.25">
      <c r="A335" s="198"/>
      <c r="BD335" s="199"/>
    </row>
    <row r="336" spans="1:56" x14ac:dyDescent="0.25">
      <c r="A336" s="198"/>
      <c r="BD336" s="199"/>
    </row>
    <row r="337" spans="1:56" x14ac:dyDescent="0.25">
      <c r="A337" s="198"/>
      <c r="BD337" s="199"/>
    </row>
    <row r="338" spans="1:56" x14ac:dyDescent="0.25">
      <c r="A338" s="198"/>
      <c r="BD338" s="199"/>
    </row>
    <row r="339" spans="1:56" x14ac:dyDescent="0.25">
      <c r="A339" s="198"/>
      <c r="BD339" s="199"/>
    </row>
    <row r="340" spans="1:56" x14ac:dyDescent="0.25">
      <c r="A340" s="198"/>
      <c r="BD340" s="199"/>
    </row>
    <row r="341" spans="1:56" x14ac:dyDescent="0.25">
      <c r="A341" s="198"/>
      <c r="BD341" s="199"/>
    </row>
    <row r="342" spans="1:56" x14ac:dyDescent="0.25">
      <c r="A342" s="198"/>
      <c r="BD342" s="199"/>
    </row>
    <row r="343" spans="1:56" x14ac:dyDescent="0.25">
      <c r="A343" s="198"/>
      <c r="BD343" s="199"/>
    </row>
    <row r="344" spans="1:56" x14ac:dyDescent="0.25">
      <c r="A344" s="198"/>
      <c r="BD344" s="199"/>
    </row>
    <row r="345" spans="1:56" x14ac:dyDescent="0.25">
      <c r="A345" s="198"/>
      <c r="BD345" s="199"/>
    </row>
    <row r="346" spans="1:56" x14ac:dyDescent="0.25">
      <c r="A346" s="198"/>
      <c r="BD346" s="199"/>
    </row>
    <row r="347" spans="1:56" x14ac:dyDescent="0.25">
      <c r="A347" s="198"/>
      <c r="BD347" s="199"/>
    </row>
    <row r="348" spans="1:56" x14ac:dyDescent="0.25">
      <c r="A348" s="198"/>
      <c r="BD348" s="199"/>
    </row>
    <row r="349" spans="1:56" x14ac:dyDescent="0.25">
      <c r="A349" s="198"/>
      <c r="BD349" s="199"/>
    </row>
    <row r="350" spans="1:56" x14ac:dyDescent="0.25">
      <c r="A350" s="198"/>
      <c r="BD350" s="199"/>
    </row>
    <row r="351" spans="1:56" x14ac:dyDescent="0.25">
      <c r="A351" s="198"/>
      <c r="BD351" s="199"/>
    </row>
    <row r="352" spans="1:56" x14ac:dyDescent="0.25">
      <c r="A352" s="198"/>
      <c r="BD352" s="199"/>
    </row>
    <row r="353" spans="1:56" x14ac:dyDescent="0.25">
      <c r="A353" s="198"/>
      <c r="BD353" s="199"/>
    </row>
    <row r="354" spans="1:56" x14ac:dyDescent="0.25">
      <c r="A354" s="198"/>
      <c r="BD354" s="199"/>
    </row>
    <row r="355" spans="1:56" x14ac:dyDescent="0.25">
      <c r="A355" s="198"/>
      <c r="BD355" s="199"/>
    </row>
    <row r="356" spans="1:56" x14ac:dyDescent="0.25">
      <c r="A356" s="198"/>
      <c r="BD356" s="199"/>
    </row>
    <row r="357" spans="1:56" x14ac:dyDescent="0.25">
      <c r="A357" s="198"/>
      <c r="BD357" s="199"/>
    </row>
    <row r="358" spans="1:56" x14ac:dyDescent="0.25">
      <c r="A358" s="198"/>
      <c r="BD358" s="199"/>
    </row>
    <row r="359" spans="1:56" x14ac:dyDescent="0.25">
      <c r="A359" s="198"/>
      <c r="BD359" s="199"/>
    </row>
    <row r="360" spans="1:56" x14ac:dyDescent="0.25">
      <c r="A360" s="198"/>
      <c r="BD360" s="199"/>
    </row>
    <row r="361" spans="1:56" x14ac:dyDescent="0.25">
      <c r="A361" s="198"/>
      <c r="BD361" s="199"/>
    </row>
    <row r="362" spans="1:56" x14ac:dyDescent="0.25">
      <c r="A362" s="198"/>
      <c r="BD362" s="199"/>
    </row>
    <row r="363" spans="1:56" x14ac:dyDescent="0.25">
      <c r="A363" s="198"/>
      <c r="BD363" s="199"/>
    </row>
    <row r="364" spans="1:56" x14ac:dyDescent="0.25">
      <c r="A364" s="198"/>
      <c r="BD364" s="199"/>
    </row>
    <row r="365" spans="1:56" x14ac:dyDescent="0.25">
      <c r="A365" s="198"/>
      <c r="BD365" s="199"/>
    </row>
    <row r="366" spans="1:56" x14ac:dyDescent="0.25">
      <c r="A366" s="198"/>
      <c r="BD366" s="199"/>
    </row>
    <row r="367" spans="1:56" x14ac:dyDescent="0.25">
      <c r="A367" s="198"/>
      <c r="BD367" s="199"/>
    </row>
    <row r="368" spans="1:56" x14ac:dyDescent="0.25">
      <c r="A368" s="198"/>
      <c r="BD368" s="199"/>
    </row>
    <row r="369" spans="1:56" x14ac:dyDescent="0.25">
      <c r="A369" s="198"/>
      <c r="BD369" s="199"/>
    </row>
    <row r="370" spans="1:56" x14ac:dyDescent="0.25">
      <c r="A370" s="198"/>
      <c r="BD370" s="199"/>
    </row>
    <row r="371" spans="1:56" x14ac:dyDescent="0.25">
      <c r="A371" s="198"/>
      <c r="BD371" s="199"/>
    </row>
    <row r="372" spans="1:56" x14ac:dyDescent="0.25">
      <c r="A372" s="198"/>
      <c r="BD372" s="199"/>
    </row>
    <row r="373" spans="1:56" x14ac:dyDescent="0.25">
      <c r="A373" s="198"/>
      <c r="BD373" s="199"/>
    </row>
    <row r="374" spans="1:56" x14ac:dyDescent="0.25">
      <c r="A374" s="198"/>
      <c r="BD374" s="199"/>
    </row>
    <row r="375" spans="1:56" x14ac:dyDescent="0.25">
      <c r="A375" s="198"/>
      <c r="BD375" s="199"/>
    </row>
    <row r="376" spans="1:56" x14ac:dyDescent="0.25">
      <c r="A376" s="198"/>
      <c r="BD376" s="199"/>
    </row>
    <row r="377" spans="1:56" x14ac:dyDescent="0.25">
      <c r="A377" s="198"/>
      <c r="BD377" s="199"/>
    </row>
    <row r="378" spans="1:56" x14ac:dyDescent="0.25">
      <c r="A378" s="198"/>
      <c r="BD378" s="199"/>
    </row>
    <row r="379" spans="1:56" x14ac:dyDescent="0.25">
      <c r="A379" s="198"/>
      <c r="BD379" s="199"/>
    </row>
    <row r="380" spans="1:56" x14ac:dyDescent="0.25">
      <c r="A380" s="198"/>
      <c r="BD380" s="199"/>
    </row>
    <row r="381" spans="1:56" x14ac:dyDescent="0.25">
      <c r="A381" s="198"/>
      <c r="BD381" s="199"/>
    </row>
    <row r="382" spans="1:56" x14ac:dyDescent="0.25">
      <c r="A382" s="198"/>
      <c r="BD382" s="199"/>
    </row>
    <row r="383" spans="1:56" x14ac:dyDescent="0.25">
      <c r="A383" s="198"/>
      <c r="BD383" s="199"/>
    </row>
    <row r="384" spans="1:56" x14ac:dyDescent="0.25">
      <c r="A384" s="198"/>
      <c r="BD384" s="199"/>
    </row>
    <row r="385" spans="1:56" x14ac:dyDescent="0.25">
      <c r="A385" s="198"/>
      <c r="BD385" s="199"/>
    </row>
    <row r="386" spans="1:56" x14ac:dyDescent="0.25">
      <c r="A386" s="198"/>
      <c r="BD386" s="199"/>
    </row>
    <row r="387" spans="1:56" x14ac:dyDescent="0.25">
      <c r="A387" s="198"/>
      <c r="BD387" s="199"/>
    </row>
    <row r="388" spans="1:56" x14ac:dyDescent="0.25">
      <c r="A388" s="198"/>
      <c r="BD388" s="199"/>
    </row>
    <row r="389" spans="1:56" x14ac:dyDescent="0.25">
      <c r="A389" s="198"/>
      <c r="BD389" s="199"/>
    </row>
    <row r="390" spans="1:56" x14ac:dyDescent="0.25">
      <c r="A390" s="198"/>
      <c r="BD390" s="199"/>
    </row>
    <row r="391" spans="1:56" x14ac:dyDescent="0.25">
      <c r="A391" s="198"/>
      <c r="BD391" s="199"/>
    </row>
    <row r="392" spans="1:56" x14ac:dyDescent="0.25">
      <c r="A392" s="198"/>
      <c r="BD392" s="199"/>
    </row>
    <row r="393" spans="1:56" x14ac:dyDescent="0.25">
      <c r="A393" s="198"/>
      <c r="BD393" s="199"/>
    </row>
    <row r="394" spans="1:56" x14ac:dyDescent="0.25">
      <c r="A394" s="198"/>
      <c r="BD394" s="199"/>
    </row>
    <row r="395" spans="1:56" x14ac:dyDescent="0.25">
      <c r="A395" s="198"/>
      <c r="BD395" s="199"/>
    </row>
    <row r="396" spans="1:56" x14ac:dyDescent="0.25">
      <c r="A396" s="198"/>
      <c r="BD396" s="199"/>
    </row>
    <row r="397" spans="1:56" x14ac:dyDescent="0.25">
      <c r="A397" s="198"/>
      <c r="BD397" s="199"/>
    </row>
    <row r="398" spans="1:56" x14ac:dyDescent="0.25">
      <c r="A398" s="198"/>
      <c r="BD398" s="199"/>
    </row>
    <row r="399" spans="1:56" x14ac:dyDescent="0.25">
      <c r="A399" s="198"/>
      <c r="BD399" s="199"/>
    </row>
    <row r="400" spans="1:56" x14ac:dyDescent="0.25">
      <c r="A400" s="198"/>
      <c r="BD400" s="199"/>
    </row>
    <row r="401" spans="1:56" x14ac:dyDescent="0.25">
      <c r="A401" s="198"/>
      <c r="BD401" s="199"/>
    </row>
    <row r="402" spans="1:56" x14ac:dyDescent="0.25">
      <c r="A402" s="198"/>
      <c r="BD402" s="199"/>
    </row>
    <row r="403" spans="1:56" x14ac:dyDescent="0.25">
      <c r="A403" s="198"/>
      <c r="BD403" s="199"/>
    </row>
    <row r="404" spans="1:56" x14ac:dyDescent="0.25">
      <c r="A404" s="198"/>
      <c r="BD404" s="199"/>
    </row>
    <row r="405" spans="1:56" x14ac:dyDescent="0.25">
      <c r="A405" s="198"/>
      <c r="BD405" s="199"/>
    </row>
    <row r="406" spans="1:56" x14ac:dyDescent="0.25">
      <c r="A406" s="198"/>
      <c r="BD406" s="199"/>
    </row>
    <row r="407" spans="1:56" x14ac:dyDescent="0.25">
      <c r="A407" s="198"/>
      <c r="BD407" s="199"/>
    </row>
    <row r="408" spans="1:56" x14ac:dyDescent="0.25">
      <c r="A408" s="198"/>
      <c r="BD408" s="199"/>
    </row>
    <row r="409" spans="1:56" x14ac:dyDescent="0.25">
      <c r="A409" s="198"/>
      <c r="BD409" s="199"/>
    </row>
    <row r="410" spans="1:56" x14ac:dyDescent="0.25">
      <c r="A410" s="198"/>
      <c r="BD410" s="199"/>
    </row>
    <row r="411" spans="1:56" x14ac:dyDescent="0.25">
      <c r="A411" s="198"/>
      <c r="BD411" s="199"/>
    </row>
    <row r="412" spans="1:56" x14ac:dyDescent="0.25">
      <c r="A412" s="198"/>
      <c r="BD412" s="199"/>
    </row>
    <row r="413" spans="1:56" x14ac:dyDescent="0.25">
      <c r="A413" s="198"/>
      <c r="BD413" s="199"/>
    </row>
    <row r="414" spans="1:56" x14ac:dyDescent="0.25">
      <c r="A414" s="198"/>
      <c r="BD414" s="199"/>
    </row>
    <row r="415" spans="1:56" x14ac:dyDescent="0.25">
      <c r="A415" s="198"/>
      <c r="BD415" s="199"/>
    </row>
    <row r="416" spans="1:56" x14ac:dyDescent="0.25">
      <c r="A416" s="198"/>
      <c r="BD416" s="199"/>
    </row>
    <row r="417" spans="1:56" x14ac:dyDescent="0.25">
      <c r="A417" s="198"/>
      <c r="BD417" s="199"/>
    </row>
    <row r="418" spans="1:56" x14ac:dyDescent="0.25">
      <c r="A418" s="198"/>
      <c r="BD418" s="199"/>
    </row>
    <row r="419" spans="1:56" x14ac:dyDescent="0.25">
      <c r="A419" s="198"/>
      <c r="BD419" s="199"/>
    </row>
    <row r="420" spans="1:56" x14ac:dyDescent="0.25">
      <c r="A420" s="198"/>
      <c r="BD420" s="199"/>
    </row>
    <row r="421" spans="1:56" x14ac:dyDescent="0.25">
      <c r="A421" s="198"/>
      <c r="BD421" s="199"/>
    </row>
    <row r="422" spans="1:56" x14ac:dyDescent="0.25">
      <c r="A422" s="198"/>
      <c r="BD422" s="199"/>
    </row>
    <row r="423" spans="1:56" x14ac:dyDescent="0.25">
      <c r="A423" s="198"/>
      <c r="BD423" s="199"/>
    </row>
    <row r="424" spans="1:56" x14ac:dyDescent="0.25">
      <c r="A424" s="198"/>
      <c r="BD424" s="199"/>
    </row>
    <row r="425" spans="1:56" x14ac:dyDescent="0.25">
      <c r="A425" s="198"/>
      <c r="BD425" s="199"/>
    </row>
    <row r="426" spans="1:56" x14ac:dyDescent="0.25">
      <c r="A426" s="198"/>
      <c r="BD426" s="199"/>
    </row>
    <row r="427" spans="1:56" x14ac:dyDescent="0.25">
      <c r="A427" s="198"/>
      <c r="BD427" s="199"/>
    </row>
    <row r="428" spans="1:56" x14ac:dyDescent="0.25">
      <c r="A428" s="198"/>
      <c r="BD428" s="199"/>
    </row>
    <row r="429" spans="1:56" x14ac:dyDescent="0.25">
      <c r="A429" s="198"/>
      <c r="BD429" s="199"/>
    </row>
    <row r="430" spans="1:56" x14ac:dyDescent="0.25">
      <c r="A430" s="198"/>
      <c r="BD430" s="199"/>
    </row>
    <row r="431" spans="1:56" x14ac:dyDescent="0.25">
      <c r="A431" s="198"/>
      <c r="BD431" s="199"/>
    </row>
    <row r="432" spans="1:56" x14ac:dyDescent="0.25">
      <c r="A432" s="198"/>
      <c r="BD432" s="199"/>
    </row>
    <row r="433" spans="1:56" x14ac:dyDescent="0.25">
      <c r="A433" s="198"/>
      <c r="BD433" s="199"/>
    </row>
    <row r="434" spans="1:56" x14ac:dyDescent="0.25">
      <c r="A434" s="198"/>
      <c r="BD434" s="199"/>
    </row>
    <row r="435" spans="1:56" x14ac:dyDescent="0.25">
      <c r="A435" s="198"/>
      <c r="BD435" s="199"/>
    </row>
    <row r="436" spans="1:56" x14ac:dyDescent="0.25">
      <c r="A436" s="198"/>
      <c r="BD436" s="199"/>
    </row>
    <row r="437" spans="1:56" x14ac:dyDescent="0.25">
      <c r="A437" s="198"/>
      <c r="BD437" s="199"/>
    </row>
    <row r="438" spans="1:56" x14ac:dyDescent="0.25">
      <c r="A438" s="198"/>
      <c r="BD438" s="199"/>
    </row>
    <row r="439" spans="1:56" x14ac:dyDescent="0.25">
      <c r="A439" s="198"/>
      <c r="BD439" s="199"/>
    </row>
    <row r="440" spans="1:56" x14ac:dyDescent="0.25">
      <c r="A440" s="198"/>
      <c r="BD440" s="199"/>
    </row>
    <row r="441" spans="1:56" x14ac:dyDescent="0.25">
      <c r="A441" s="198"/>
      <c r="BD441" s="199"/>
    </row>
    <row r="442" spans="1:56" x14ac:dyDescent="0.25">
      <c r="A442" s="198"/>
      <c r="BD442" s="199"/>
    </row>
    <row r="443" spans="1:56" x14ac:dyDescent="0.25">
      <c r="A443" s="198"/>
      <c r="BD443" s="199"/>
    </row>
    <row r="444" spans="1:56" x14ac:dyDescent="0.25">
      <c r="A444" s="198"/>
      <c r="BD444" s="199"/>
    </row>
    <row r="445" spans="1:56" x14ac:dyDescent="0.25">
      <c r="A445" s="198"/>
      <c r="BD445" s="199"/>
    </row>
    <row r="446" spans="1:56" x14ac:dyDescent="0.25">
      <c r="A446" s="198"/>
      <c r="BD446" s="199"/>
    </row>
    <row r="447" spans="1:56" x14ac:dyDescent="0.25">
      <c r="A447" s="198"/>
      <c r="BD447" s="199"/>
    </row>
    <row r="448" spans="1:56" x14ac:dyDescent="0.25">
      <c r="A448" s="198"/>
      <c r="BD448" s="199"/>
    </row>
    <row r="449" spans="1:56" x14ac:dyDescent="0.25">
      <c r="A449" s="198"/>
      <c r="BD449" s="199"/>
    </row>
    <row r="456" spans="1:56" x14ac:dyDescent="0.25">
      <c r="F456" s="99"/>
      <c r="G456" s="99"/>
      <c r="H456" s="99"/>
      <c r="I456" s="99"/>
      <c r="J456" s="99"/>
      <c r="K456" s="99"/>
      <c r="L456" s="99"/>
      <c r="AF456" s="99"/>
      <c r="AG456" s="99"/>
      <c r="AH456" s="99"/>
      <c r="AJ456" s="99"/>
      <c r="AK456" s="99"/>
      <c r="AL456" s="99"/>
      <c r="AN456" s="99"/>
      <c r="AO456" s="99"/>
      <c r="AQ456" s="99"/>
      <c r="AR456" s="99"/>
      <c r="AT456" s="99"/>
      <c r="AU456" s="99"/>
      <c r="AY456" s="99"/>
      <c r="BB456" s="99"/>
      <c r="BC456" s="99"/>
    </row>
    <row r="457" spans="1:56" x14ac:dyDescent="0.25">
      <c r="F457" s="99"/>
      <c r="G457" s="99"/>
      <c r="H457" s="99"/>
      <c r="I457" s="99"/>
      <c r="J457" s="99"/>
      <c r="K457" s="99"/>
      <c r="L457" s="99"/>
      <c r="AF457" s="99"/>
      <c r="AG457" s="99"/>
      <c r="AH457" s="99"/>
      <c r="AJ457" s="99"/>
      <c r="AK457" s="99"/>
      <c r="AL457" s="99"/>
      <c r="AN457" s="99"/>
      <c r="AO457" s="99"/>
      <c r="AQ457" s="99"/>
      <c r="AR457" s="99"/>
      <c r="AT457" s="99"/>
      <c r="AU457" s="99"/>
      <c r="AY457" s="99"/>
      <c r="BB457" s="99"/>
      <c r="BC457" s="99"/>
    </row>
    <row r="458" spans="1:56" x14ac:dyDescent="0.25">
      <c r="F458" s="99"/>
      <c r="G458" s="99"/>
      <c r="H458" s="99"/>
      <c r="I458" s="99"/>
      <c r="J458" s="99"/>
      <c r="K458" s="99"/>
      <c r="L458" s="99"/>
      <c r="AF458" s="99"/>
      <c r="AG458" s="99"/>
      <c r="AH458" s="99"/>
      <c r="AJ458" s="99"/>
      <c r="AK458" s="99"/>
      <c r="AL458" s="99"/>
      <c r="AN458" s="99"/>
      <c r="AO458" s="99"/>
      <c r="AQ458" s="99"/>
      <c r="AR458" s="99"/>
      <c r="AT458" s="99"/>
      <c r="AU458" s="99"/>
      <c r="AY458" s="99"/>
      <c r="BB458" s="99"/>
      <c r="BC458" s="99"/>
    </row>
    <row r="459" spans="1:56" x14ac:dyDescent="0.25">
      <c r="F459" s="99"/>
      <c r="G459" s="99"/>
      <c r="H459" s="99"/>
      <c r="I459" s="99"/>
      <c r="J459" s="99"/>
      <c r="K459" s="99"/>
      <c r="L459" s="99"/>
      <c r="AF459" s="99"/>
      <c r="AG459" s="99"/>
      <c r="AH459" s="99"/>
      <c r="AJ459" s="99"/>
      <c r="AK459" s="99"/>
      <c r="AL459" s="99"/>
      <c r="AN459" s="99"/>
      <c r="AO459" s="99"/>
      <c r="AQ459" s="99"/>
      <c r="AR459" s="99"/>
      <c r="AT459" s="99"/>
      <c r="AU459" s="99"/>
      <c r="AY459" s="99"/>
      <c r="BB459" s="99"/>
      <c r="BC459" s="99"/>
    </row>
    <row r="460" spans="1:56" x14ac:dyDescent="0.25">
      <c r="F460" s="99"/>
      <c r="G460" s="99"/>
      <c r="H460" s="99"/>
      <c r="I460" s="99"/>
      <c r="J460" s="99"/>
      <c r="K460" s="99"/>
      <c r="L460" s="99"/>
      <c r="AF460" s="99"/>
      <c r="AG460" s="99"/>
      <c r="AH460" s="99"/>
      <c r="AJ460" s="99"/>
      <c r="AK460" s="99"/>
      <c r="AL460" s="99"/>
      <c r="AN460" s="99"/>
      <c r="AO460" s="99"/>
      <c r="AQ460" s="99"/>
      <c r="AR460" s="99"/>
      <c r="AT460" s="99"/>
      <c r="AU460" s="99"/>
      <c r="AY460" s="99"/>
      <c r="BB460" s="99"/>
      <c r="BC460" s="99"/>
    </row>
    <row r="461" spans="1:56" x14ac:dyDescent="0.25">
      <c r="F461" s="99"/>
      <c r="G461" s="99"/>
      <c r="H461" s="99"/>
      <c r="I461" s="99"/>
      <c r="J461" s="99"/>
      <c r="K461" s="99"/>
      <c r="L461" s="99"/>
      <c r="AF461" s="99"/>
      <c r="AG461" s="99"/>
      <c r="AH461" s="99"/>
      <c r="AJ461" s="99"/>
      <c r="AK461" s="99"/>
      <c r="AL461" s="99"/>
      <c r="AN461" s="99"/>
      <c r="AO461" s="99"/>
      <c r="AQ461" s="99"/>
      <c r="AR461" s="99"/>
      <c r="AT461" s="99"/>
      <c r="AU461" s="99"/>
      <c r="AY461" s="99"/>
      <c r="BB461" s="99"/>
      <c r="BC461" s="99"/>
    </row>
    <row r="462" spans="1:56" x14ac:dyDescent="0.25">
      <c r="F462" s="99"/>
      <c r="G462" s="99"/>
      <c r="H462" s="99"/>
      <c r="I462" s="99"/>
      <c r="J462" s="99"/>
      <c r="K462" s="99"/>
      <c r="L462" s="99"/>
      <c r="AF462" s="99"/>
      <c r="AG462" s="99"/>
      <c r="AH462" s="99"/>
      <c r="AJ462" s="99"/>
      <c r="AK462" s="99"/>
      <c r="AL462" s="99"/>
      <c r="AN462" s="99"/>
      <c r="AO462" s="99"/>
      <c r="AQ462" s="99"/>
      <c r="AR462" s="99"/>
      <c r="AT462" s="99"/>
      <c r="AU462" s="99"/>
      <c r="AY462" s="99"/>
      <c r="BB462" s="99"/>
      <c r="BC462" s="99"/>
    </row>
    <row r="463" spans="1:56" x14ac:dyDescent="0.25">
      <c r="F463" s="99"/>
      <c r="G463" s="99"/>
      <c r="H463" s="99"/>
      <c r="I463" s="99"/>
      <c r="J463" s="99"/>
      <c r="K463" s="99"/>
      <c r="L463" s="99"/>
      <c r="AF463" s="99"/>
      <c r="AG463" s="99"/>
      <c r="AH463" s="99"/>
      <c r="AJ463" s="99"/>
      <c r="AK463" s="99"/>
      <c r="AL463" s="99"/>
      <c r="AN463" s="99"/>
      <c r="AO463" s="99"/>
      <c r="AQ463" s="99"/>
      <c r="AR463" s="99"/>
      <c r="AT463" s="99"/>
      <c r="AU463" s="99"/>
      <c r="AY463" s="99"/>
      <c r="BB463" s="99"/>
      <c r="BC463" s="99"/>
    </row>
    <row r="464" spans="1:56" x14ac:dyDescent="0.25">
      <c r="F464" s="99"/>
      <c r="G464" s="99"/>
      <c r="H464" s="99"/>
      <c r="I464" s="99"/>
      <c r="J464" s="99"/>
      <c r="K464" s="99"/>
      <c r="L464" s="99"/>
      <c r="AF464" s="99"/>
      <c r="AG464" s="99"/>
      <c r="AH464" s="99"/>
      <c r="AJ464" s="99"/>
      <c r="AK464" s="99"/>
      <c r="AL464" s="99"/>
      <c r="AN464" s="99"/>
      <c r="AO464" s="99"/>
      <c r="AQ464" s="99"/>
      <c r="AR464" s="99"/>
      <c r="AT464" s="99"/>
      <c r="AU464" s="99"/>
      <c r="AY464" s="99"/>
      <c r="BB464" s="99"/>
      <c r="BC464" s="99"/>
    </row>
    <row r="465" spans="6:55" x14ac:dyDescent="0.25">
      <c r="F465" s="99"/>
      <c r="G465" s="99"/>
      <c r="H465" s="99"/>
      <c r="I465" s="99"/>
      <c r="J465" s="99"/>
      <c r="K465" s="99"/>
      <c r="L465" s="99"/>
      <c r="AF465" s="99"/>
      <c r="AG465" s="99"/>
      <c r="AH465" s="99"/>
      <c r="AJ465" s="99"/>
      <c r="AK465" s="99"/>
      <c r="AL465" s="99"/>
      <c r="AN465" s="99"/>
      <c r="AO465" s="99"/>
      <c r="AQ465" s="99"/>
      <c r="AR465" s="99"/>
      <c r="AT465" s="99"/>
      <c r="AU465" s="99"/>
      <c r="AY465" s="99"/>
      <c r="BB465" s="99"/>
      <c r="BC465" s="99"/>
    </row>
    <row r="466" spans="6:55" x14ac:dyDescent="0.25">
      <c r="F466" s="99"/>
      <c r="G466" s="99"/>
      <c r="H466" s="99"/>
      <c r="I466" s="99"/>
      <c r="J466" s="99"/>
      <c r="K466" s="99"/>
      <c r="L466" s="99"/>
      <c r="AF466" s="99"/>
      <c r="AG466" s="99"/>
      <c r="AH466" s="99"/>
      <c r="AJ466" s="99"/>
      <c r="AK466" s="99"/>
      <c r="AL466" s="99"/>
      <c r="AN466" s="99"/>
      <c r="AO466" s="99"/>
      <c r="AQ466" s="99"/>
      <c r="AR466" s="99"/>
      <c r="AT466" s="99"/>
      <c r="AU466" s="99"/>
      <c r="AY466" s="99"/>
      <c r="BB466" s="99"/>
      <c r="BC466" s="99"/>
    </row>
    <row r="467" spans="6:55" x14ac:dyDescent="0.25">
      <c r="F467" s="99"/>
      <c r="G467" s="99"/>
      <c r="H467" s="99"/>
      <c r="I467" s="99"/>
      <c r="J467" s="99"/>
      <c r="K467" s="99"/>
      <c r="L467" s="99"/>
      <c r="AF467" s="99"/>
      <c r="AG467" s="99"/>
      <c r="AH467" s="99"/>
      <c r="AJ467" s="99"/>
      <c r="AK467" s="99"/>
      <c r="AL467" s="99"/>
      <c r="AN467" s="99"/>
      <c r="AO467" s="99"/>
      <c r="AQ467" s="99"/>
      <c r="AR467" s="99"/>
      <c r="AT467" s="99"/>
      <c r="AU467" s="99"/>
      <c r="AY467" s="99"/>
      <c r="BB467" s="99"/>
      <c r="BC467" s="99"/>
    </row>
    <row r="468" spans="6:55" x14ac:dyDescent="0.25">
      <c r="F468" s="99"/>
      <c r="G468" s="99"/>
      <c r="H468" s="99"/>
      <c r="I468" s="99"/>
      <c r="J468" s="99"/>
      <c r="K468" s="99"/>
      <c r="L468" s="99"/>
      <c r="AF468" s="99"/>
      <c r="AG468" s="99"/>
      <c r="AH468" s="99"/>
      <c r="AJ468" s="99"/>
      <c r="AK468" s="99"/>
      <c r="AL468" s="99"/>
      <c r="AN468" s="99"/>
      <c r="AO468" s="99"/>
      <c r="AQ468" s="99"/>
      <c r="AR468" s="99"/>
      <c r="AT468" s="99"/>
      <c r="AU468" s="99"/>
      <c r="AY468" s="99"/>
      <c r="BB468" s="99"/>
      <c r="BC468" s="99"/>
    </row>
    <row r="469" spans="6:55" x14ac:dyDescent="0.25">
      <c r="F469" s="99"/>
      <c r="G469" s="99"/>
      <c r="H469" s="99"/>
      <c r="I469" s="99"/>
      <c r="J469" s="99"/>
      <c r="K469" s="99"/>
      <c r="L469" s="99"/>
      <c r="AF469" s="99"/>
      <c r="AG469" s="99"/>
      <c r="AH469" s="99"/>
      <c r="AJ469" s="99"/>
      <c r="AK469" s="99"/>
      <c r="AL469" s="99"/>
      <c r="AN469" s="99"/>
      <c r="AO469" s="99"/>
      <c r="AQ469" s="99"/>
      <c r="AR469" s="99"/>
      <c r="AT469" s="99"/>
      <c r="AU469" s="99"/>
      <c r="AY469" s="99"/>
      <c r="BB469" s="99"/>
      <c r="BC469" s="99"/>
    </row>
    <row r="470" spans="6:55" x14ac:dyDescent="0.25">
      <c r="F470" s="99"/>
      <c r="G470" s="99"/>
      <c r="H470" s="99"/>
      <c r="I470" s="99"/>
      <c r="J470" s="99"/>
      <c r="K470" s="99"/>
      <c r="L470" s="99"/>
      <c r="AF470" s="99"/>
      <c r="AG470" s="99"/>
      <c r="AH470" s="99"/>
      <c r="AJ470" s="99"/>
      <c r="AK470" s="99"/>
      <c r="AL470" s="99"/>
      <c r="AN470" s="99"/>
      <c r="AO470" s="99"/>
      <c r="AQ470" s="99"/>
      <c r="AR470" s="99"/>
      <c r="AT470" s="99"/>
      <c r="AU470" s="99"/>
      <c r="AY470" s="99"/>
      <c r="BB470" s="99"/>
      <c r="BC470" s="99"/>
    </row>
    <row r="471" spans="6:55" x14ac:dyDescent="0.25">
      <c r="F471" s="99"/>
      <c r="G471" s="99"/>
      <c r="H471" s="99"/>
      <c r="I471" s="99"/>
      <c r="J471" s="99"/>
      <c r="K471" s="99"/>
      <c r="L471" s="99"/>
      <c r="AF471" s="99"/>
      <c r="AG471" s="99"/>
      <c r="AH471" s="99"/>
      <c r="AJ471" s="99"/>
      <c r="AK471" s="99"/>
      <c r="AL471" s="99"/>
      <c r="AN471" s="99"/>
      <c r="AO471" s="99"/>
      <c r="AQ471" s="99"/>
      <c r="AR471" s="99"/>
      <c r="AT471" s="99"/>
      <c r="AU471" s="99"/>
      <c r="AY471" s="99"/>
      <c r="BB471" s="99"/>
      <c r="BC471" s="99"/>
    </row>
    <row r="472" spans="6:55" x14ac:dyDescent="0.25">
      <c r="F472" s="99"/>
      <c r="G472" s="99"/>
      <c r="H472" s="99"/>
      <c r="I472" s="99"/>
      <c r="J472" s="99"/>
      <c r="K472" s="99"/>
      <c r="L472" s="99"/>
      <c r="AF472" s="99"/>
      <c r="AG472" s="99"/>
      <c r="AH472" s="99"/>
      <c r="AJ472" s="99"/>
      <c r="AK472" s="99"/>
      <c r="AL472" s="99"/>
      <c r="AN472" s="99"/>
      <c r="AO472" s="99"/>
      <c r="AQ472" s="99"/>
      <c r="AR472" s="99"/>
      <c r="AT472" s="99"/>
      <c r="AU472" s="99"/>
      <c r="AY472" s="99"/>
      <c r="BB472" s="99"/>
      <c r="BC472" s="99"/>
    </row>
    <row r="473" spans="6:55" x14ac:dyDescent="0.25">
      <c r="F473" s="99"/>
      <c r="G473" s="99"/>
      <c r="H473" s="99"/>
      <c r="I473" s="99"/>
      <c r="J473" s="99"/>
      <c r="K473" s="99"/>
      <c r="L473" s="99"/>
      <c r="AF473" s="99"/>
      <c r="AG473" s="99"/>
      <c r="AH473" s="99"/>
      <c r="AJ473" s="99"/>
      <c r="AK473" s="99"/>
      <c r="AL473" s="99"/>
      <c r="AN473" s="99"/>
      <c r="AO473" s="99"/>
      <c r="AQ473" s="99"/>
      <c r="AR473" s="99"/>
      <c r="AT473" s="99"/>
      <c r="AU473" s="99"/>
      <c r="AY473" s="99"/>
      <c r="BB473" s="99"/>
      <c r="BC473" s="99"/>
    </row>
    <row r="474" spans="6:55" x14ac:dyDescent="0.25">
      <c r="F474" s="99"/>
      <c r="G474" s="99"/>
      <c r="H474" s="99"/>
      <c r="I474" s="99"/>
      <c r="J474" s="99"/>
      <c r="K474" s="99"/>
      <c r="L474" s="99"/>
      <c r="AF474" s="99"/>
      <c r="AG474" s="99"/>
      <c r="AH474" s="99"/>
      <c r="AJ474" s="99"/>
      <c r="AK474" s="99"/>
      <c r="AL474" s="99"/>
      <c r="AN474" s="99"/>
      <c r="AO474" s="99"/>
      <c r="AQ474" s="99"/>
      <c r="AR474" s="99"/>
      <c r="AT474" s="99"/>
      <c r="AU474" s="99"/>
      <c r="AY474" s="99"/>
      <c r="BB474" s="99"/>
      <c r="BC474" s="99"/>
    </row>
    <row r="475" spans="6:55" x14ac:dyDescent="0.25">
      <c r="F475" s="99"/>
      <c r="G475" s="99"/>
      <c r="H475" s="99"/>
      <c r="I475" s="99"/>
      <c r="J475" s="99"/>
      <c r="K475" s="99"/>
      <c r="L475" s="99"/>
      <c r="AF475" s="99"/>
      <c r="AG475" s="99"/>
      <c r="AH475" s="99"/>
      <c r="AJ475" s="99"/>
      <c r="AK475" s="99"/>
      <c r="AL475" s="99"/>
      <c r="AN475" s="99"/>
      <c r="AO475" s="99"/>
      <c r="AQ475" s="99"/>
      <c r="AR475" s="99"/>
      <c r="AT475" s="99"/>
      <c r="AU475" s="99"/>
      <c r="AY475" s="99"/>
      <c r="BB475" s="99"/>
      <c r="BC475" s="99"/>
    </row>
    <row r="476" spans="6:55" x14ac:dyDescent="0.25">
      <c r="F476" s="99"/>
      <c r="G476" s="99"/>
      <c r="H476" s="99"/>
      <c r="I476" s="99"/>
      <c r="J476" s="99"/>
      <c r="K476" s="99"/>
      <c r="L476" s="99"/>
      <c r="AF476" s="99"/>
      <c r="AG476" s="99"/>
      <c r="AH476" s="99"/>
      <c r="AJ476" s="99"/>
      <c r="AK476" s="99"/>
      <c r="AL476" s="99"/>
      <c r="AN476" s="99"/>
      <c r="AO476" s="99"/>
      <c r="AQ476" s="99"/>
      <c r="AR476" s="99"/>
      <c r="AT476" s="99"/>
      <c r="AU476" s="99"/>
      <c r="AY476" s="99"/>
      <c r="BB476" s="99"/>
      <c r="BC476" s="99"/>
    </row>
    <row r="477" spans="6:55" x14ac:dyDescent="0.25">
      <c r="F477" s="99"/>
      <c r="G477" s="99"/>
      <c r="H477" s="99"/>
      <c r="I477" s="99"/>
      <c r="J477" s="99"/>
      <c r="K477" s="99"/>
      <c r="L477" s="99"/>
      <c r="AF477" s="99"/>
      <c r="AG477" s="99"/>
      <c r="AH477" s="99"/>
      <c r="AJ477" s="99"/>
      <c r="AK477" s="99"/>
      <c r="AL477" s="99"/>
      <c r="AN477" s="99"/>
      <c r="AO477" s="99"/>
      <c r="AQ477" s="99"/>
      <c r="AR477" s="99"/>
      <c r="AT477" s="99"/>
      <c r="AU477" s="99"/>
      <c r="AY477" s="99"/>
      <c r="BB477" s="99"/>
      <c r="BC477" s="99"/>
    </row>
    <row r="478" spans="6:55" x14ac:dyDescent="0.25">
      <c r="F478" s="99"/>
      <c r="G478" s="99"/>
      <c r="H478" s="99"/>
      <c r="I478" s="99"/>
      <c r="J478" s="99"/>
      <c r="K478" s="99"/>
      <c r="L478" s="99"/>
      <c r="AF478" s="99"/>
      <c r="AG478" s="99"/>
      <c r="AH478" s="99"/>
      <c r="AJ478" s="99"/>
      <c r="AK478" s="99"/>
      <c r="AL478" s="99"/>
      <c r="AN478" s="99"/>
      <c r="AO478" s="99"/>
      <c r="AQ478" s="99"/>
      <c r="AR478" s="99"/>
      <c r="AT478" s="99"/>
      <c r="AU478" s="99"/>
      <c r="AY478" s="99"/>
      <c r="BB478" s="99"/>
      <c r="BC478" s="99"/>
    </row>
    <row r="479" spans="6:55" x14ac:dyDescent="0.25">
      <c r="F479" s="99"/>
      <c r="G479" s="99"/>
      <c r="H479" s="99"/>
      <c r="I479" s="99"/>
      <c r="J479" s="99"/>
      <c r="K479" s="99"/>
      <c r="L479" s="99"/>
      <c r="AF479" s="99"/>
      <c r="AG479" s="99"/>
      <c r="AH479" s="99"/>
      <c r="AJ479" s="99"/>
      <c r="AK479" s="99"/>
      <c r="AL479" s="99"/>
      <c r="AN479" s="99"/>
      <c r="AO479" s="99"/>
      <c r="AQ479" s="99"/>
      <c r="AR479" s="99"/>
      <c r="AT479" s="99"/>
      <c r="AU479" s="99"/>
      <c r="AY479" s="99"/>
      <c r="BB479" s="99"/>
      <c r="BC479" s="99"/>
    </row>
    <row r="480" spans="6:55" x14ac:dyDescent="0.25">
      <c r="F480" s="99"/>
      <c r="G480" s="99"/>
      <c r="H480" s="99"/>
      <c r="I480" s="99"/>
      <c r="J480" s="99"/>
      <c r="K480" s="99"/>
      <c r="L480" s="99"/>
      <c r="AF480" s="99"/>
      <c r="AG480" s="99"/>
      <c r="AH480" s="99"/>
      <c r="AJ480" s="99"/>
      <c r="AK480" s="99"/>
      <c r="AL480" s="99"/>
      <c r="AN480" s="99"/>
      <c r="AO480" s="99"/>
      <c r="AQ480" s="99"/>
      <c r="AR480" s="99"/>
      <c r="AT480" s="99"/>
      <c r="AU480" s="99"/>
      <c r="AY480" s="99"/>
      <c r="BB480" s="99"/>
      <c r="BC480" s="99"/>
    </row>
    <row r="481" spans="6:55" x14ac:dyDescent="0.25">
      <c r="F481" s="99"/>
      <c r="G481" s="99"/>
      <c r="H481" s="99"/>
      <c r="I481" s="99"/>
      <c r="J481" s="99"/>
      <c r="K481" s="99"/>
      <c r="L481" s="99"/>
      <c r="AF481" s="99"/>
      <c r="AG481" s="99"/>
      <c r="AH481" s="99"/>
      <c r="AJ481" s="99"/>
      <c r="AK481" s="99"/>
      <c r="AL481" s="99"/>
      <c r="AN481" s="99"/>
      <c r="AO481" s="99"/>
      <c r="AQ481" s="99"/>
      <c r="AR481" s="99"/>
      <c r="AT481" s="99"/>
      <c r="AU481" s="99"/>
      <c r="AY481" s="99"/>
      <c r="BB481" s="99"/>
      <c r="BC481" s="99"/>
    </row>
    <row r="482" spans="6:55" x14ac:dyDescent="0.25">
      <c r="F482" s="99"/>
      <c r="G482" s="99"/>
      <c r="H482" s="99"/>
      <c r="I482" s="99"/>
      <c r="J482" s="99"/>
      <c r="K482" s="99"/>
      <c r="L482" s="99"/>
      <c r="AF482" s="99"/>
      <c r="AG482" s="99"/>
      <c r="AH482" s="99"/>
      <c r="AJ482" s="99"/>
      <c r="AK482" s="99"/>
      <c r="AL482" s="99"/>
      <c r="AN482" s="99"/>
      <c r="AO482" s="99"/>
      <c r="AQ482" s="99"/>
      <c r="AR482" s="99"/>
      <c r="AT482" s="99"/>
      <c r="AU482" s="99"/>
      <c r="AY482" s="99"/>
      <c r="BB482" s="99"/>
      <c r="BC482" s="99"/>
    </row>
    <row r="483" spans="6:55" x14ac:dyDescent="0.25">
      <c r="F483" s="99"/>
      <c r="G483" s="99"/>
      <c r="H483" s="99"/>
      <c r="I483" s="99"/>
      <c r="J483" s="99"/>
      <c r="K483" s="99"/>
      <c r="L483" s="99"/>
      <c r="AF483" s="99"/>
      <c r="AG483" s="99"/>
      <c r="AH483" s="99"/>
      <c r="AJ483" s="99"/>
      <c r="AK483" s="99"/>
      <c r="AL483" s="99"/>
      <c r="AN483" s="99"/>
      <c r="AO483" s="99"/>
      <c r="AQ483" s="99"/>
      <c r="AR483" s="99"/>
      <c r="AT483" s="99"/>
      <c r="AU483" s="99"/>
      <c r="AY483" s="99"/>
      <c r="BB483" s="99"/>
      <c r="BC483" s="99"/>
    </row>
    <row r="484" spans="6:55" x14ac:dyDescent="0.25">
      <c r="F484" s="99"/>
      <c r="G484" s="99"/>
      <c r="H484" s="99"/>
      <c r="I484" s="99"/>
      <c r="J484" s="99"/>
      <c r="K484" s="99"/>
      <c r="L484" s="99"/>
      <c r="AF484" s="99"/>
      <c r="AG484" s="99"/>
      <c r="AH484" s="99"/>
      <c r="AJ484" s="99"/>
      <c r="AK484" s="99"/>
      <c r="AL484" s="99"/>
      <c r="AN484" s="99"/>
      <c r="AO484" s="99"/>
      <c r="AQ484" s="99"/>
      <c r="AR484" s="99"/>
      <c r="AT484" s="99"/>
      <c r="AU484" s="99"/>
      <c r="AY484" s="99"/>
      <c r="BB484" s="99"/>
      <c r="BC484" s="99"/>
    </row>
    <row r="485" spans="6:55" x14ac:dyDescent="0.25">
      <c r="F485" s="99"/>
      <c r="G485" s="99"/>
      <c r="H485" s="99"/>
      <c r="I485" s="99"/>
      <c r="J485" s="99"/>
      <c r="K485" s="99"/>
      <c r="L485" s="99"/>
      <c r="AF485" s="99"/>
      <c r="AG485" s="99"/>
      <c r="AH485" s="99"/>
      <c r="AJ485" s="99"/>
      <c r="AK485" s="99"/>
      <c r="AL485" s="99"/>
      <c r="AN485" s="99"/>
      <c r="AO485" s="99"/>
      <c r="AQ485" s="99"/>
      <c r="AR485" s="99"/>
      <c r="AT485" s="99"/>
      <c r="AU485" s="99"/>
      <c r="AY485" s="99"/>
      <c r="BB485" s="99"/>
      <c r="BC485" s="99"/>
    </row>
    <row r="486" spans="6:55" x14ac:dyDescent="0.25">
      <c r="F486" s="99"/>
      <c r="G486" s="99"/>
      <c r="H486" s="99"/>
      <c r="I486" s="99"/>
      <c r="J486" s="99"/>
      <c r="K486" s="99"/>
      <c r="L486" s="99"/>
      <c r="AF486" s="99"/>
      <c r="AG486" s="99"/>
      <c r="AH486" s="99"/>
      <c r="AJ486" s="99"/>
      <c r="AK486" s="99"/>
      <c r="AL486" s="99"/>
      <c r="AN486" s="99"/>
      <c r="AO486" s="99"/>
      <c r="AQ486" s="99"/>
      <c r="AR486" s="99"/>
      <c r="AT486" s="99"/>
      <c r="AU486" s="99"/>
      <c r="AY486" s="99"/>
      <c r="BB486" s="99"/>
      <c r="BC486" s="99"/>
    </row>
    <row r="487" spans="6:55" x14ac:dyDescent="0.25">
      <c r="F487" s="99"/>
      <c r="G487" s="99"/>
      <c r="H487" s="99"/>
      <c r="I487" s="99"/>
      <c r="J487" s="99"/>
      <c r="K487" s="99"/>
      <c r="L487" s="99"/>
      <c r="AF487" s="99"/>
      <c r="AG487" s="99"/>
      <c r="AH487" s="99"/>
      <c r="AJ487" s="99"/>
      <c r="AK487" s="99"/>
      <c r="AL487" s="99"/>
      <c r="AN487" s="99"/>
      <c r="AO487" s="99"/>
      <c r="AQ487" s="99"/>
      <c r="AR487" s="99"/>
      <c r="AT487" s="99"/>
      <c r="AU487" s="99"/>
      <c r="AY487" s="99"/>
      <c r="BB487" s="99"/>
      <c r="BC487" s="99"/>
    </row>
    <row r="488" spans="6:55" x14ac:dyDescent="0.25">
      <c r="F488" s="99"/>
      <c r="G488" s="99"/>
      <c r="H488" s="99"/>
      <c r="I488" s="99"/>
      <c r="J488" s="99"/>
      <c r="K488" s="99"/>
      <c r="L488" s="99"/>
      <c r="AF488" s="99"/>
      <c r="AG488" s="99"/>
      <c r="AH488" s="99"/>
      <c r="AJ488" s="99"/>
      <c r="AK488" s="99"/>
      <c r="AL488" s="99"/>
      <c r="AN488" s="99"/>
      <c r="AO488" s="99"/>
      <c r="AQ488" s="99"/>
      <c r="AR488" s="99"/>
      <c r="AT488" s="99"/>
      <c r="AU488" s="99"/>
      <c r="AY488" s="99"/>
      <c r="BB488" s="99"/>
      <c r="BC488" s="99"/>
    </row>
    <row r="489" spans="6:55" x14ac:dyDescent="0.25">
      <c r="F489" s="99"/>
      <c r="G489" s="99"/>
      <c r="H489" s="99"/>
      <c r="I489" s="99"/>
      <c r="J489" s="99"/>
      <c r="K489" s="99"/>
      <c r="L489" s="99"/>
      <c r="AF489" s="99"/>
      <c r="AG489" s="99"/>
      <c r="AH489" s="99"/>
      <c r="AJ489" s="99"/>
      <c r="AK489" s="99"/>
      <c r="AL489" s="99"/>
      <c r="AN489" s="99"/>
      <c r="AO489" s="99"/>
      <c r="AQ489" s="99"/>
      <c r="AR489" s="99"/>
      <c r="AT489" s="99"/>
      <c r="AU489" s="99"/>
      <c r="AY489" s="99"/>
      <c r="BB489" s="99"/>
      <c r="BC489" s="99"/>
    </row>
    <row r="490" spans="6:55" x14ac:dyDescent="0.25">
      <c r="F490" s="99"/>
      <c r="G490" s="99"/>
      <c r="H490" s="99"/>
      <c r="I490" s="99"/>
      <c r="J490" s="99"/>
      <c r="K490" s="99"/>
      <c r="L490" s="99"/>
      <c r="AF490" s="99"/>
      <c r="AG490" s="99"/>
      <c r="AH490" s="99"/>
      <c r="AJ490" s="99"/>
      <c r="AK490" s="99"/>
      <c r="AL490" s="99"/>
      <c r="AN490" s="99"/>
      <c r="AO490" s="99"/>
      <c r="AQ490" s="99"/>
      <c r="AR490" s="99"/>
      <c r="AT490" s="99"/>
      <c r="AU490" s="99"/>
      <c r="AY490" s="99"/>
      <c r="BB490" s="99"/>
      <c r="BC490" s="99"/>
    </row>
    <row r="491" spans="6:55" x14ac:dyDescent="0.25">
      <c r="F491" s="99"/>
      <c r="G491" s="99"/>
      <c r="H491" s="99"/>
      <c r="I491" s="99"/>
      <c r="J491" s="99"/>
      <c r="K491" s="99"/>
      <c r="L491" s="99"/>
      <c r="AF491" s="99"/>
      <c r="AG491" s="99"/>
      <c r="AH491" s="99"/>
      <c r="AJ491" s="99"/>
      <c r="AK491" s="99"/>
      <c r="AL491" s="99"/>
      <c r="AN491" s="99"/>
      <c r="AO491" s="99"/>
      <c r="AQ491" s="99"/>
      <c r="AR491" s="99"/>
      <c r="AT491" s="99"/>
      <c r="AU491" s="99"/>
      <c r="AY491" s="99"/>
      <c r="BB491" s="99"/>
      <c r="BC491" s="99"/>
    </row>
    <row r="492" spans="6:55" x14ac:dyDescent="0.25">
      <c r="F492" s="99"/>
      <c r="G492" s="99"/>
      <c r="H492" s="99"/>
      <c r="I492" s="99"/>
      <c r="J492" s="99"/>
      <c r="K492" s="99"/>
      <c r="L492" s="99"/>
      <c r="AF492" s="99"/>
      <c r="AG492" s="99"/>
      <c r="AH492" s="99"/>
      <c r="AJ492" s="99"/>
      <c r="AK492" s="99"/>
      <c r="AL492" s="99"/>
      <c r="AN492" s="99"/>
      <c r="AO492" s="99"/>
      <c r="AQ492" s="99"/>
      <c r="AR492" s="99"/>
      <c r="AT492" s="99"/>
      <c r="AU492" s="99"/>
      <c r="AY492" s="99"/>
      <c r="BB492" s="99"/>
      <c r="BC492" s="99"/>
    </row>
    <row r="493" spans="6:55" x14ac:dyDescent="0.25">
      <c r="F493" s="99"/>
      <c r="G493" s="99"/>
      <c r="H493" s="99"/>
      <c r="I493" s="99"/>
      <c r="J493" s="99"/>
      <c r="K493" s="99"/>
      <c r="L493" s="99"/>
      <c r="AF493" s="99"/>
      <c r="AG493" s="99"/>
      <c r="AH493" s="99"/>
      <c r="AJ493" s="99"/>
      <c r="AK493" s="99"/>
      <c r="AL493" s="99"/>
      <c r="AN493" s="99"/>
      <c r="AO493" s="99"/>
      <c r="AQ493" s="99"/>
      <c r="AR493" s="99"/>
      <c r="AT493" s="99"/>
      <c r="AU493" s="99"/>
      <c r="AY493" s="99"/>
      <c r="BB493" s="99"/>
      <c r="BC493" s="99"/>
    </row>
    <row r="494" spans="6:55" x14ac:dyDescent="0.25">
      <c r="F494" s="99"/>
      <c r="G494" s="99"/>
      <c r="H494" s="99"/>
      <c r="I494" s="99"/>
      <c r="J494" s="99"/>
      <c r="K494" s="99"/>
      <c r="L494" s="99"/>
      <c r="AF494" s="99"/>
      <c r="AG494" s="99"/>
      <c r="AH494" s="99"/>
      <c r="AJ494" s="99"/>
      <c r="AK494" s="99"/>
      <c r="AL494" s="99"/>
      <c r="AN494" s="99"/>
      <c r="AO494" s="99"/>
      <c r="AQ494" s="99"/>
      <c r="AR494" s="99"/>
      <c r="AT494" s="99"/>
      <c r="AU494" s="99"/>
      <c r="AY494" s="99"/>
      <c r="BB494" s="99"/>
      <c r="BC494" s="99"/>
    </row>
    <row r="495" spans="6:55" x14ac:dyDescent="0.25">
      <c r="F495" s="99"/>
      <c r="G495" s="99"/>
      <c r="H495" s="99"/>
      <c r="I495" s="99"/>
      <c r="J495" s="99"/>
      <c r="K495" s="99"/>
      <c r="L495" s="99"/>
      <c r="AF495" s="99"/>
      <c r="AG495" s="99"/>
      <c r="AH495" s="99"/>
      <c r="AJ495" s="99"/>
      <c r="AK495" s="99"/>
      <c r="AL495" s="99"/>
      <c r="AN495" s="99"/>
      <c r="AO495" s="99"/>
      <c r="AQ495" s="99"/>
      <c r="AR495" s="99"/>
      <c r="AT495" s="99"/>
      <c r="AU495" s="99"/>
      <c r="AY495" s="99"/>
      <c r="BB495" s="99"/>
      <c r="BC495" s="99"/>
    </row>
    <row r="496" spans="6:55" x14ac:dyDescent="0.25">
      <c r="F496" s="99"/>
      <c r="G496" s="99"/>
      <c r="H496" s="99"/>
      <c r="I496" s="99"/>
      <c r="J496" s="99"/>
      <c r="K496" s="99"/>
      <c r="L496" s="99"/>
      <c r="AF496" s="99"/>
      <c r="AG496" s="99"/>
      <c r="AH496" s="99"/>
      <c r="AJ496" s="99"/>
      <c r="AK496" s="99"/>
      <c r="AL496" s="99"/>
      <c r="AN496" s="99"/>
      <c r="AO496" s="99"/>
      <c r="AQ496" s="99"/>
      <c r="AR496" s="99"/>
      <c r="AT496" s="99"/>
      <c r="AU496" s="99"/>
      <c r="AY496" s="99"/>
      <c r="BB496" s="99"/>
      <c r="BC496" s="99"/>
    </row>
    <row r="497" spans="6:55" x14ac:dyDescent="0.25">
      <c r="F497" s="99"/>
      <c r="G497" s="99"/>
      <c r="H497" s="99"/>
      <c r="I497" s="99"/>
      <c r="J497" s="99"/>
      <c r="K497" s="99"/>
      <c r="L497" s="99"/>
      <c r="AF497" s="99"/>
      <c r="AG497" s="99"/>
      <c r="AH497" s="99"/>
      <c r="AJ497" s="99"/>
      <c r="AK497" s="99"/>
      <c r="AL497" s="99"/>
      <c r="AN497" s="99"/>
      <c r="AO497" s="99"/>
      <c r="AQ497" s="99"/>
      <c r="AR497" s="99"/>
      <c r="AT497" s="99"/>
      <c r="AU497" s="99"/>
      <c r="AY497" s="99"/>
      <c r="BB497" s="99"/>
      <c r="BC497" s="99"/>
    </row>
    <row r="498" spans="6:55" x14ac:dyDescent="0.25">
      <c r="F498" s="99"/>
      <c r="G498" s="99"/>
      <c r="H498" s="99"/>
      <c r="I498" s="99"/>
      <c r="J498" s="99"/>
      <c r="K498" s="99"/>
      <c r="L498" s="99"/>
      <c r="AF498" s="99"/>
      <c r="AG498" s="99"/>
      <c r="AH498" s="99"/>
      <c r="AJ498" s="99"/>
      <c r="AK498" s="99"/>
      <c r="AL498" s="99"/>
      <c r="AN498" s="99"/>
      <c r="AO498" s="99"/>
      <c r="AQ498" s="99"/>
      <c r="AR498" s="99"/>
      <c r="AT498" s="99"/>
      <c r="AU498" s="99"/>
      <c r="AY498" s="99"/>
      <c r="BB498" s="99"/>
      <c r="BC498" s="99"/>
    </row>
    <row r="499" spans="6:55" x14ac:dyDescent="0.25">
      <c r="F499" s="99"/>
      <c r="G499" s="99"/>
      <c r="H499" s="99"/>
      <c r="I499" s="99"/>
      <c r="J499" s="99"/>
      <c r="K499" s="99"/>
      <c r="L499" s="99"/>
      <c r="AF499" s="99"/>
      <c r="AG499" s="99"/>
      <c r="AH499" s="99"/>
      <c r="AJ499" s="99"/>
      <c r="AK499" s="99"/>
      <c r="AL499" s="99"/>
      <c r="AN499" s="99"/>
      <c r="AO499" s="99"/>
      <c r="AQ499" s="99"/>
      <c r="AR499" s="99"/>
      <c r="AT499" s="99"/>
      <c r="AU499" s="99"/>
      <c r="AY499" s="99"/>
      <c r="BB499" s="99"/>
      <c r="BC499" s="99"/>
    </row>
    <row r="500" spans="6:55" x14ac:dyDescent="0.25">
      <c r="F500" s="99"/>
      <c r="G500" s="99"/>
      <c r="H500" s="99"/>
      <c r="I500" s="99"/>
      <c r="J500" s="99"/>
      <c r="K500" s="99"/>
      <c r="L500" s="99"/>
      <c r="AF500" s="99"/>
      <c r="AG500" s="99"/>
      <c r="AH500" s="99"/>
      <c r="AJ500" s="99"/>
      <c r="AK500" s="99"/>
      <c r="AL500" s="99"/>
      <c r="AN500" s="99"/>
      <c r="AO500" s="99"/>
      <c r="AQ500" s="99"/>
      <c r="AR500" s="99"/>
      <c r="AT500" s="99"/>
      <c r="AU500" s="99"/>
      <c r="AY500" s="99"/>
      <c r="BB500" s="99"/>
      <c r="BC500" s="99"/>
    </row>
    <row r="501" spans="6:55" x14ac:dyDescent="0.25">
      <c r="F501" s="99"/>
      <c r="G501" s="99"/>
      <c r="H501" s="99"/>
      <c r="I501" s="99"/>
      <c r="J501" s="99"/>
      <c r="K501" s="99"/>
      <c r="L501" s="99"/>
      <c r="AF501" s="99"/>
      <c r="AG501" s="99"/>
      <c r="AH501" s="99"/>
      <c r="AJ501" s="99"/>
      <c r="AK501" s="99"/>
      <c r="AL501" s="99"/>
      <c r="AN501" s="99"/>
      <c r="AO501" s="99"/>
      <c r="AQ501" s="99"/>
      <c r="AR501" s="99"/>
      <c r="AT501" s="99"/>
      <c r="AU501" s="99"/>
      <c r="AY501" s="99"/>
      <c r="BB501" s="99"/>
      <c r="BC501" s="99"/>
    </row>
    <row r="502" spans="6:55" x14ac:dyDescent="0.25">
      <c r="F502" s="99"/>
      <c r="G502" s="99"/>
      <c r="H502" s="99"/>
      <c r="I502" s="99"/>
      <c r="J502" s="99"/>
      <c r="K502" s="99"/>
      <c r="L502" s="99"/>
      <c r="AF502" s="99"/>
      <c r="AG502" s="99"/>
      <c r="AH502" s="99"/>
      <c r="AJ502" s="99"/>
      <c r="AK502" s="99"/>
      <c r="AL502" s="99"/>
      <c r="AN502" s="99"/>
      <c r="AO502" s="99"/>
      <c r="AQ502" s="99"/>
      <c r="AR502" s="99"/>
      <c r="AT502" s="99"/>
      <c r="AU502" s="99"/>
      <c r="AY502" s="99"/>
      <c r="BB502" s="99"/>
      <c r="BC502" s="99"/>
    </row>
    <row r="503" spans="6:55" x14ac:dyDescent="0.25">
      <c r="F503" s="99"/>
      <c r="G503" s="99"/>
      <c r="H503" s="99"/>
      <c r="I503" s="99"/>
      <c r="J503" s="99"/>
      <c r="K503" s="99"/>
      <c r="L503" s="99"/>
      <c r="AF503" s="99"/>
      <c r="AG503" s="99"/>
      <c r="AH503" s="99"/>
      <c r="AJ503" s="99"/>
      <c r="AK503" s="99"/>
      <c r="AL503" s="99"/>
      <c r="AN503" s="99"/>
      <c r="AO503" s="99"/>
      <c r="AQ503" s="99"/>
      <c r="AR503" s="99"/>
      <c r="AT503" s="99"/>
      <c r="AU503" s="99"/>
      <c r="AY503" s="99"/>
      <c r="BB503" s="99"/>
      <c r="BC503" s="99"/>
    </row>
    <row r="504" spans="6:55" x14ac:dyDescent="0.25">
      <c r="F504" s="99"/>
      <c r="G504" s="99"/>
      <c r="H504" s="99"/>
      <c r="I504" s="99"/>
      <c r="J504" s="99"/>
      <c r="K504" s="99"/>
      <c r="L504" s="99"/>
      <c r="AF504" s="99"/>
      <c r="AG504" s="99"/>
      <c r="AH504" s="99"/>
      <c r="AJ504" s="99"/>
      <c r="AK504" s="99"/>
      <c r="AL504" s="99"/>
      <c r="AN504" s="99"/>
      <c r="AO504" s="99"/>
      <c r="AQ504" s="99"/>
      <c r="AR504" s="99"/>
      <c r="AT504" s="99"/>
      <c r="AU504" s="99"/>
      <c r="AY504" s="99"/>
      <c r="BB504" s="99"/>
      <c r="BC504" s="99"/>
    </row>
    <row r="505" spans="6:55" x14ac:dyDescent="0.25">
      <c r="F505" s="99"/>
      <c r="G505" s="99"/>
      <c r="H505" s="99"/>
      <c r="I505" s="99"/>
      <c r="J505" s="99"/>
      <c r="K505" s="99"/>
      <c r="L505" s="99"/>
      <c r="AF505" s="99"/>
      <c r="AG505" s="99"/>
      <c r="AH505" s="99"/>
      <c r="AJ505" s="99"/>
      <c r="AK505" s="99"/>
      <c r="AL505" s="99"/>
      <c r="AN505" s="99"/>
      <c r="AO505" s="99"/>
      <c r="AQ505" s="99"/>
      <c r="AR505" s="99"/>
      <c r="AT505" s="99"/>
      <c r="AU505" s="99"/>
      <c r="AY505" s="99"/>
      <c r="BB505" s="99"/>
      <c r="BC505" s="99"/>
    </row>
    <row r="506" spans="6:55" x14ac:dyDescent="0.25">
      <c r="F506" s="99"/>
      <c r="G506" s="99"/>
      <c r="H506" s="99"/>
      <c r="I506" s="99"/>
      <c r="J506" s="99"/>
      <c r="K506" s="99"/>
      <c r="L506" s="99"/>
      <c r="AF506" s="99"/>
      <c r="AG506" s="99"/>
      <c r="AH506" s="99"/>
      <c r="AJ506" s="99"/>
      <c r="AK506" s="99"/>
      <c r="AL506" s="99"/>
      <c r="AN506" s="99"/>
      <c r="AO506" s="99"/>
      <c r="AQ506" s="99"/>
      <c r="AR506" s="99"/>
      <c r="AT506" s="99"/>
      <c r="AU506" s="99"/>
      <c r="AY506" s="99"/>
      <c r="BB506" s="99"/>
      <c r="BC506" s="99"/>
    </row>
    <row r="507" spans="6:55" x14ac:dyDescent="0.25">
      <c r="F507" s="99"/>
      <c r="G507" s="99"/>
      <c r="H507" s="99"/>
      <c r="I507" s="99"/>
      <c r="J507" s="99"/>
      <c r="K507" s="99"/>
      <c r="L507" s="99"/>
      <c r="AF507" s="99"/>
      <c r="AG507" s="99"/>
      <c r="AH507" s="99"/>
      <c r="AJ507" s="99"/>
      <c r="AK507" s="99"/>
      <c r="AL507" s="99"/>
      <c r="AN507" s="99"/>
      <c r="AO507" s="99"/>
      <c r="AQ507" s="99"/>
      <c r="AR507" s="99"/>
      <c r="AT507" s="99"/>
      <c r="AU507" s="99"/>
      <c r="AY507" s="99"/>
      <c r="BB507" s="99"/>
      <c r="BC507" s="99"/>
    </row>
    <row r="508" spans="6:55" x14ac:dyDescent="0.25">
      <c r="F508" s="99"/>
      <c r="G508" s="99"/>
      <c r="H508" s="99"/>
      <c r="I508" s="99"/>
      <c r="J508" s="99"/>
      <c r="K508" s="99"/>
      <c r="L508" s="99"/>
      <c r="AF508" s="99"/>
      <c r="AG508" s="99"/>
      <c r="AH508" s="99"/>
      <c r="AJ508" s="99"/>
      <c r="AK508" s="99"/>
      <c r="AL508" s="99"/>
      <c r="AN508" s="99"/>
      <c r="AO508" s="99"/>
      <c r="AQ508" s="99"/>
      <c r="AR508" s="99"/>
      <c r="AT508" s="99"/>
      <c r="AU508" s="99"/>
      <c r="AY508" s="99"/>
      <c r="BB508" s="99"/>
      <c r="BC508" s="99"/>
    </row>
    <row r="509" spans="6:55" x14ac:dyDescent="0.25">
      <c r="F509" s="99"/>
      <c r="G509" s="99"/>
      <c r="H509" s="99"/>
      <c r="I509" s="99"/>
      <c r="J509" s="99"/>
      <c r="K509" s="99"/>
      <c r="L509" s="99"/>
      <c r="AF509" s="99"/>
      <c r="AG509" s="99"/>
      <c r="AH509" s="99"/>
      <c r="AJ509" s="99"/>
      <c r="AK509" s="99"/>
      <c r="AL509" s="99"/>
      <c r="AN509" s="99"/>
      <c r="AO509" s="99"/>
      <c r="AQ509" s="99"/>
      <c r="AR509" s="99"/>
      <c r="AT509" s="99"/>
      <c r="AU509" s="99"/>
      <c r="AY509" s="99"/>
      <c r="BB509" s="99"/>
      <c r="BC509" s="99"/>
    </row>
    <row r="510" spans="6:55" x14ac:dyDescent="0.25">
      <c r="F510" s="99"/>
      <c r="G510" s="99"/>
      <c r="H510" s="99"/>
      <c r="I510" s="99"/>
      <c r="J510" s="99"/>
      <c r="K510" s="99"/>
      <c r="L510" s="99"/>
      <c r="AF510" s="99"/>
      <c r="AG510" s="99"/>
      <c r="AH510" s="99"/>
      <c r="AJ510" s="99"/>
      <c r="AK510" s="99"/>
      <c r="AL510" s="99"/>
      <c r="AN510" s="99"/>
      <c r="AO510" s="99"/>
      <c r="AQ510" s="99"/>
      <c r="AR510" s="99"/>
      <c r="AT510" s="99"/>
      <c r="AU510" s="99"/>
      <c r="AY510" s="99"/>
      <c r="BB510" s="99"/>
      <c r="BC510" s="99"/>
    </row>
    <row r="511" spans="6:55" x14ac:dyDescent="0.25">
      <c r="F511" s="99"/>
      <c r="G511" s="99"/>
      <c r="H511" s="99"/>
      <c r="I511" s="99"/>
      <c r="J511" s="99"/>
      <c r="K511" s="99"/>
      <c r="L511" s="99"/>
      <c r="AF511" s="99"/>
      <c r="AG511" s="99"/>
      <c r="AH511" s="99"/>
      <c r="AJ511" s="99"/>
      <c r="AK511" s="99"/>
      <c r="AL511" s="99"/>
      <c r="AN511" s="99"/>
      <c r="AO511" s="99"/>
      <c r="AQ511" s="99"/>
      <c r="AR511" s="99"/>
      <c r="AT511" s="99"/>
      <c r="AU511" s="99"/>
      <c r="AY511" s="99"/>
      <c r="BB511" s="99"/>
      <c r="BC511" s="99"/>
    </row>
    <row r="512" spans="6:55" x14ac:dyDescent="0.25">
      <c r="F512" s="99"/>
      <c r="G512" s="99"/>
      <c r="H512" s="99"/>
      <c r="I512" s="99"/>
      <c r="J512" s="99"/>
      <c r="K512" s="99"/>
      <c r="L512" s="99"/>
      <c r="AF512" s="99"/>
      <c r="AG512" s="99"/>
      <c r="AH512" s="99"/>
      <c r="AJ512" s="99"/>
      <c r="AK512" s="99"/>
      <c r="AL512" s="99"/>
      <c r="AN512" s="99"/>
      <c r="AO512" s="99"/>
      <c r="AQ512" s="99"/>
      <c r="AR512" s="99"/>
      <c r="AT512" s="99"/>
      <c r="AU512" s="99"/>
      <c r="AY512" s="99"/>
      <c r="BB512" s="99"/>
      <c r="BC512" s="99"/>
    </row>
    <row r="513" spans="6:55" x14ac:dyDescent="0.25">
      <c r="F513" s="99"/>
      <c r="G513" s="99"/>
      <c r="H513" s="99"/>
      <c r="I513" s="99"/>
      <c r="J513" s="99"/>
      <c r="K513" s="99"/>
      <c r="L513" s="99"/>
      <c r="AF513" s="99"/>
      <c r="AG513" s="99"/>
      <c r="AH513" s="99"/>
      <c r="AJ513" s="99"/>
      <c r="AK513" s="99"/>
      <c r="AL513" s="99"/>
      <c r="AN513" s="99"/>
      <c r="AO513" s="99"/>
      <c r="AQ513" s="99"/>
      <c r="AR513" s="99"/>
      <c r="AT513" s="99"/>
      <c r="AU513" s="99"/>
      <c r="AY513" s="99"/>
      <c r="BB513" s="99"/>
      <c r="BC513" s="99"/>
    </row>
    <row r="514" spans="6:55" x14ac:dyDescent="0.25">
      <c r="F514" s="99"/>
      <c r="G514" s="99"/>
      <c r="H514" s="99"/>
      <c r="I514" s="99"/>
      <c r="J514" s="99"/>
      <c r="K514" s="99"/>
      <c r="L514" s="99"/>
      <c r="AF514" s="99"/>
      <c r="AG514" s="99"/>
      <c r="AH514" s="99"/>
      <c r="AJ514" s="99"/>
      <c r="AK514" s="99"/>
      <c r="AL514" s="99"/>
      <c r="AN514" s="99"/>
      <c r="AO514" s="99"/>
      <c r="AQ514" s="99"/>
      <c r="AR514" s="99"/>
      <c r="AT514" s="99"/>
      <c r="AU514" s="99"/>
      <c r="AY514" s="99"/>
      <c r="BB514" s="99"/>
      <c r="BC514" s="99"/>
    </row>
    <row r="515" spans="6:55" x14ac:dyDescent="0.25">
      <c r="F515" s="99"/>
      <c r="G515" s="99"/>
      <c r="H515" s="99"/>
      <c r="I515" s="99"/>
      <c r="J515" s="99"/>
      <c r="K515" s="99"/>
      <c r="L515" s="99"/>
      <c r="AF515" s="99"/>
      <c r="AG515" s="99"/>
      <c r="AH515" s="99"/>
      <c r="AJ515" s="99"/>
      <c r="AK515" s="99"/>
      <c r="AL515" s="99"/>
      <c r="AN515" s="99"/>
      <c r="AO515" s="99"/>
      <c r="AQ515" s="99"/>
      <c r="AR515" s="99"/>
      <c r="AT515" s="99"/>
      <c r="AU515" s="99"/>
      <c r="AY515" s="99"/>
      <c r="BB515" s="99"/>
      <c r="BC515" s="99"/>
    </row>
    <row r="516" spans="6:55" x14ac:dyDescent="0.25">
      <c r="F516" s="99"/>
      <c r="G516" s="99"/>
      <c r="H516" s="99"/>
      <c r="I516" s="99"/>
      <c r="J516" s="99"/>
      <c r="K516" s="99"/>
      <c r="L516" s="99"/>
      <c r="AF516" s="99"/>
      <c r="AG516" s="99"/>
      <c r="AH516" s="99"/>
      <c r="AJ516" s="99"/>
      <c r="AK516" s="99"/>
      <c r="AL516" s="99"/>
      <c r="AN516" s="99"/>
      <c r="AO516" s="99"/>
      <c r="AQ516" s="99"/>
      <c r="AR516" s="99"/>
      <c r="AT516" s="99"/>
      <c r="AU516" s="99"/>
      <c r="AY516" s="99"/>
      <c r="BB516" s="99"/>
      <c r="BC516" s="99"/>
    </row>
    <row r="517" spans="6:55" x14ac:dyDescent="0.25">
      <c r="F517" s="99"/>
      <c r="G517" s="99"/>
      <c r="H517" s="99"/>
      <c r="I517" s="99"/>
      <c r="J517" s="99"/>
      <c r="K517" s="99"/>
      <c r="L517" s="99"/>
      <c r="AF517" s="99"/>
      <c r="AG517" s="99"/>
      <c r="AH517" s="99"/>
      <c r="AJ517" s="99"/>
      <c r="AK517" s="99"/>
      <c r="AL517" s="99"/>
      <c r="AN517" s="99"/>
      <c r="AO517" s="99"/>
      <c r="AQ517" s="99"/>
      <c r="AR517" s="99"/>
      <c r="AT517" s="99"/>
      <c r="AU517" s="99"/>
      <c r="AY517" s="99"/>
      <c r="BB517" s="99"/>
      <c r="BC517" s="99"/>
    </row>
    <row r="518" spans="6:55" x14ac:dyDescent="0.25">
      <c r="F518" s="99"/>
      <c r="G518" s="99"/>
      <c r="H518" s="99"/>
      <c r="I518" s="99"/>
      <c r="J518" s="99"/>
      <c r="K518" s="99"/>
      <c r="L518" s="99"/>
      <c r="AF518" s="99"/>
      <c r="AG518" s="99"/>
      <c r="AH518" s="99"/>
      <c r="AJ518" s="99"/>
      <c r="AK518" s="99"/>
      <c r="AL518" s="99"/>
      <c r="AN518" s="99"/>
      <c r="AO518" s="99"/>
      <c r="AQ518" s="99"/>
      <c r="AR518" s="99"/>
      <c r="AT518" s="99"/>
      <c r="AU518" s="99"/>
      <c r="AY518" s="99"/>
      <c r="BB518" s="99"/>
      <c r="BC518" s="99"/>
    </row>
    <row r="519" spans="6:55" x14ac:dyDescent="0.25">
      <c r="F519" s="99"/>
      <c r="G519" s="99"/>
      <c r="H519" s="99"/>
      <c r="I519" s="99"/>
      <c r="J519" s="99"/>
      <c r="K519" s="99"/>
      <c r="L519" s="99"/>
      <c r="AF519" s="99"/>
      <c r="AG519" s="99"/>
      <c r="AH519" s="99"/>
      <c r="AJ519" s="99"/>
      <c r="AK519" s="99"/>
      <c r="AL519" s="99"/>
      <c r="AN519" s="99"/>
      <c r="AO519" s="99"/>
      <c r="AQ519" s="99"/>
      <c r="AR519" s="99"/>
      <c r="AT519" s="99"/>
      <c r="AU519" s="99"/>
      <c r="AY519" s="99"/>
      <c r="BB519" s="99"/>
      <c r="BC519" s="99"/>
    </row>
    <row r="520" spans="6:55" x14ac:dyDescent="0.25">
      <c r="F520" s="99"/>
      <c r="G520" s="99"/>
      <c r="H520" s="99"/>
      <c r="I520" s="99"/>
      <c r="J520" s="99"/>
      <c r="K520" s="99"/>
      <c r="L520" s="99"/>
      <c r="AF520" s="99"/>
      <c r="AG520" s="99"/>
      <c r="AH520" s="99"/>
      <c r="AJ520" s="99"/>
      <c r="AK520" s="99"/>
      <c r="AL520" s="99"/>
      <c r="AN520" s="99"/>
      <c r="AO520" s="99"/>
      <c r="AQ520" s="99"/>
      <c r="AR520" s="99"/>
      <c r="AT520" s="99"/>
      <c r="AU520" s="99"/>
      <c r="AY520" s="99"/>
      <c r="BB520" s="99"/>
      <c r="BC520" s="99"/>
    </row>
    <row r="521" spans="6:55" x14ac:dyDescent="0.25">
      <c r="F521" s="99"/>
      <c r="G521" s="99"/>
      <c r="H521" s="99"/>
      <c r="I521" s="99"/>
      <c r="J521" s="99"/>
      <c r="K521" s="99"/>
      <c r="L521" s="99"/>
      <c r="AF521" s="99"/>
      <c r="AG521" s="99"/>
      <c r="AH521" s="99"/>
      <c r="AJ521" s="99"/>
      <c r="AK521" s="99"/>
      <c r="AL521" s="99"/>
      <c r="AN521" s="99"/>
      <c r="AO521" s="99"/>
      <c r="AQ521" s="99"/>
      <c r="AR521" s="99"/>
      <c r="AT521" s="99"/>
      <c r="AU521" s="99"/>
      <c r="AY521" s="99"/>
      <c r="BB521" s="99"/>
      <c r="BC521" s="99"/>
    </row>
    <row r="522" spans="6:55" x14ac:dyDescent="0.25">
      <c r="F522" s="99"/>
      <c r="G522" s="99"/>
      <c r="H522" s="99"/>
      <c r="I522" s="99"/>
      <c r="J522" s="99"/>
      <c r="K522" s="99"/>
      <c r="L522" s="99"/>
      <c r="AF522" s="99"/>
      <c r="AG522" s="99"/>
      <c r="AH522" s="99"/>
      <c r="AJ522" s="99"/>
      <c r="AK522" s="99"/>
      <c r="AL522" s="99"/>
      <c r="AN522" s="99"/>
      <c r="AO522" s="99"/>
      <c r="AQ522" s="99"/>
      <c r="AR522" s="99"/>
      <c r="AT522" s="99"/>
      <c r="AU522" s="99"/>
      <c r="AY522" s="99"/>
      <c r="BB522" s="99"/>
      <c r="BC522" s="99"/>
    </row>
    <row r="523" spans="6:55" x14ac:dyDescent="0.25">
      <c r="F523" s="99"/>
      <c r="G523" s="99"/>
      <c r="H523" s="99"/>
      <c r="I523" s="99"/>
      <c r="J523" s="99"/>
      <c r="K523" s="99"/>
      <c r="L523" s="99"/>
      <c r="AF523" s="99"/>
      <c r="AG523" s="99"/>
      <c r="AH523" s="99"/>
      <c r="AJ523" s="99"/>
      <c r="AK523" s="99"/>
      <c r="AL523" s="99"/>
      <c r="AN523" s="99"/>
      <c r="AO523" s="99"/>
      <c r="AQ523" s="99"/>
      <c r="AR523" s="99"/>
      <c r="AT523" s="99"/>
      <c r="AU523" s="99"/>
      <c r="AY523" s="99"/>
      <c r="BB523" s="99"/>
      <c r="BC523" s="99"/>
    </row>
    <row r="524" spans="6:55" x14ac:dyDescent="0.25">
      <c r="F524" s="99"/>
      <c r="G524" s="99"/>
      <c r="H524" s="99"/>
      <c r="I524" s="99"/>
      <c r="J524" s="99"/>
      <c r="K524" s="99"/>
      <c r="L524" s="99"/>
      <c r="AF524" s="99"/>
      <c r="AG524" s="99"/>
      <c r="AH524" s="99"/>
      <c r="AJ524" s="99"/>
      <c r="AK524" s="99"/>
      <c r="AL524" s="99"/>
      <c r="AN524" s="99"/>
      <c r="AO524" s="99"/>
      <c r="AQ524" s="99"/>
      <c r="AR524" s="99"/>
      <c r="AT524" s="99"/>
      <c r="AU524" s="99"/>
      <c r="AY524" s="99"/>
      <c r="BB524" s="99"/>
      <c r="BC524" s="99"/>
    </row>
    <row r="525" spans="6:55" x14ac:dyDescent="0.25">
      <c r="F525" s="99"/>
      <c r="G525" s="99"/>
      <c r="H525" s="99"/>
      <c r="I525" s="99"/>
      <c r="J525" s="99"/>
      <c r="K525" s="99"/>
      <c r="L525" s="99"/>
      <c r="AF525" s="99"/>
      <c r="AG525" s="99"/>
      <c r="AH525" s="99"/>
      <c r="AJ525" s="99"/>
      <c r="AK525" s="99"/>
      <c r="AL525" s="99"/>
      <c r="AN525" s="99"/>
      <c r="AO525" s="99"/>
      <c r="AQ525" s="99"/>
      <c r="AR525" s="99"/>
      <c r="AT525" s="99"/>
      <c r="AU525" s="99"/>
      <c r="AY525" s="99"/>
      <c r="BB525" s="99"/>
      <c r="BC525" s="99"/>
    </row>
    <row r="526" spans="6:55" x14ac:dyDescent="0.25">
      <c r="F526" s="99"/>
      <c r="G526" s="99"/>
      <c r="H526" s="99"/>
      <c r="I526" s="99"/>
      <c r="J526" s="99"/>
      <c r="K526" s="99"/>
      <c r="L526" s="99"/>
      <c r="AF526" s="99"/>
      <c r="AG526" s="99"/>
      <c r="AH526" s="99"/>
      <c r="AJ526" s="99"/>
      <c r="AK526" s="99"/>
      <c r="AL526" s="99"/>
      <c r="AN526" s="99"/>
      <c r="AO526" s="99"/>
      <c r="AQ526" s="99"/>
      <c r="AR526" s="99"/>
      <c r="AT526" s="99"/>
      <c r="AU526" s="99"/>
      <c r="AY526" s="99"/>
      <c r="BB526" s="99"/>
      <c r="BC526" s="99"/>
    </row>
    <row r="527" spans="6:55" x14ac:dyDescent="0.25">
      <c r="F527" s="99"/>
      <c r="G527" s="99"/>
      <c r="H527" s="99"/>
      <c r="I527" s="99"/>
      <c r="J527" s="99"/>
      <c r="K527" s="99"/>
      <c r="L527" s="99"/>
      <c r="AF527" s="99"/>
      <c r="AG527" s="99"/>
      <c r="AH527" s="99"/>
      <c r="AJ527" s="99"/>
      <c r="AK527" s="99"/>
      <c r="AL527" s="99"/>
      <c r="AN527" s="99"/>
      <c r="AO527" s="99"/>
      <c r="AQ527" s="99"/>
      <c r="AR527" s="99"/>
      <c r="AT527" s="99"/>
      <c r="AU527" s="99"/>
      <c r="AY527" s="99"/>
      <c r="BB527" s="99"/>
      <c r="BC527" s="99"/>
    </row>
    <row r="528" spans="6:55" x14ac:dyDescent="0.25">
      <c r="F528" s="99"/>
      <c r="G528" s="99"/>
      <c r="H528" s="99"/>
      <c r="I528" s="99"/>
      <c r="J528" s="99"/>
      <c r="K528" s="99"/>
      <c r="L528" s="99"/>
      <c r="AF528" s="99"/>
      <c r="AG528" s="99"/>
      <c r="AH528" s="99"/>
      <c r="AJ528" s="99"/>
      <c r="AK528" s="99"/>
      <c r="AL528" s="99"/>
      <c r="AN528" s="99"/>
      <c r="AO528" s="99"/>
      <c r="AQ528" s="99"/>
      <c r="AR528" s="99"/>
      <c r="AT528" s="99"/>
      <c r="AU528" s="99"/>
      <c r="AY528" s="99"/>
      <c r="BB528" s="99"/>
      <c r="BC528" s="99"/>
    </row>
    <row r="529" spans="6:55" x14ac:dyDescent="0.25">
      <c r="F529" s="99"/>
      <c r="G529" s="99"/>
      <c r="H529" s="99"/>
      <c r="I529" s="99"/>
      <c r="J529" s="99"/>
      <c r="K529" s="99"/>
      <c r="L529" s="99"/>
      <c r="AF529" s="99"/>
      <c r="AG529" s="99"/>
      <c r="AH529" s="99"/>
      <c r="AJ529" s="99"/>
      <c r="AK529" s="99"/>
      <c r="AL529" s="99"/>
      <c r="AN529" s="99"/>
      <c r="AO529" s="99"/>
      <c r="AQ529" s="99"/>
      <c r="AR529" s="99"/>
      <c r="AT529" s="99"/>
      <c r="AU529" s="99"/>
      <c r="AY529" s="99"/>
      <c r="BB529" s="99"/>
      <c r="BC529" s="99"/>
    </row>
    <row r="530" spans="6:55" x14ac:dyDescent="0.25">
      <c r="F530" s="99"/>
      <c r="G530" s="99"/>
      <c r="H530" s="99"/>
      <c r="I530" s="99"/>
      <c r="J530" s="99"/>
      <c r="K530" s="99"/>
      <c r="L530" s="99"/>
      <c r="AF530" s="99"/>
      <c r="AG530" s="99"/>
      <c r="AH530" s="99"/>
      <c r="AJ530" s="99"/>
      <c r="AK530" s="99"/>
      <c r="AL530" s="99"/>
      <c r="AN530" s="99"/>
      <c r="AO530" s="99"/>
      <c r="AQ530" s="99"/>
      <c r="AR530" s="99"/>
      <c r="AT530" s="99"/>
      <c r="AU530" s="99"/>
      <c r="AY530" s="99"/>
      <c r="BB530" s="99"/>
      <c r="BC530" s="99"/>
    </row>
    <row r="531" spans="6:55" x14ac:dyDescent="0.25">
      <c r="F531" s="99"/>
      <c r="G531" s="99"/>
      <c r="H531" s="99"/>
      <c r="I531" s="99"/>
      <c r="J531" s="99"/>
      <c r="K531" s="99"/>
      <c r="L531" s="99"/>
      <c r="AF531" s="99"/>
      <c r="AG531" s="99"/>
      <c r="AH531" s="99"/>
      <c r="AJ531" s="99"/>
      <c r="AK531" s="99"/>
      <c r="AL531" s="99"/>
      <c r="AN531" s="99"/>
      <c r="AO531" s="99"/>
      <c r="AQ531" s="99"/>
      <c r="AR531" s="99"/>
      <c r="AT531" s="99"/>
      <c r="AU531" s="99"/>
      <c r="AY531" s="99"/>
      <c r="BB531" s="99"/>
      <c r="BC531" s="99"/>
    </row>
    <row r="532" spans="6:55" x14ac:dyDescent="0.25">
      <c r="F532" s="99"/>
      <c r="G532" s="99"/>
      <c r="H532" s="99"/>
      <c r="I532" s="99"/>
      <c r="J532" s="99"/>
      <c r="K532" s="99"/>
      <c r="L532" s="99"/>
      <c r="AF532" s="99"/>
      <c r="AG532" s="99"/>
      <c r="AH532" s="99"/>
      <c r="AJ532" s="99"/>
      <c r="AK532" s="99"/>
      <c r="AL532" s="99"/>
      <c r="AN532" s="99"/>
      <c r="AO532" s="99"/>
      <c r="AQ532" s="99"/>
      <c r="AR532" s="99"/>
      <c r="AT532" s="99"/>
      <c r="AU532" s="99"/>
      <c r="AY532" s="99"/>
      <c r="BB532" s="99"/>
      <c r="BC532" s="99"/>
    </row>
    <row r="533" spans="6:55" x14ac:dyDescent="0.25">
      <c r="F533" s="99"/>
      <c r="G533" s="99"/>
      <c r="H533" s="99"/>
      <c r="I533" s="99"/>
      <c r="J533" s="99"/>
      <c r="K533" s="99"/>
      <c r="L533" s="99"/>
      <c r="AF533" s="99"/>
      <c r="AG533" s="99"/>
      <c r="AH533" s="99"/>
      <c r="AJ533" s="99"/>
      <c r="AK533" s="99"/>
      <c r="AL533" s="99"/>
      <c r="AN533" s="99"/>
      <c r="AO533" s="99"/>
      <c r="AQ533" s="99"/>
      <c r="AR533" s="99"/>
      <c r="AT533" s="99"/>
      <c r="AU533" s="99"/>
      <c r="AY533" s="99"/>
      <c r="BB533" s="99"/>
      <c r="BC533" s="99"/>
    </row>
    <row r="534" spans="6:55" x14ac:dyDescent="0.25">
      <c r="F534" s="99"/>
      <c r="G534" s="99"/>
      <c r="H534" s="99"/>
      <c r="I534" s="99"/>
      <c r="J534" s="99"/>
      <c r="K534" s="99"/>
      <c r="L534" s="99"/>
      <c r="AF534" s="99"/>
      <c r="AG534" s="99"/>
      <c r="AH534" s="99"/>
      <c r="AJ534" s="99"/>
      <c r="AK534" s="99"/>
      <c r="AL534" s="99"/>
      <c r="AN534" s="99"/>
      <c r="AO534" s="99"/>
      <c r="AQ534" s="99"/>
      <c r="AR534" s="99"/>
      <c r="AT534" s="99"/>
      <c r="AU534" s="99"/>
      <c r="AY534" s="99"/>
      <c r="BB534" s="99"/>
      <c r="BC534" s="99"/>
    </row>
    <row r="535" spans="6:55" x14ac:dyDescent="0.25">
      <c r="F535" s="99"/>
      <c r="G535" s="99"/>
      <c r="H535" s="99"/>
      <c r="I535" s="99"/>
      <c r="J535" s="99"/>
      <c r="K535" s="99"/>
      <c r="L535" s="99"/>
      <c r="AF535" s="99"/>
      <c r="AG535" s="99"/>
      <c r="AH535" s="99"/>
      <c r="AJ535" s="99"/>
      <c r="AK535" s="99"/>
      <c r="AL535" s="99"/>
      <c r="AN535" s="99"/>
      <c r="AO535" s="99"/>
      <c r="AQ535" s="99"/>
      <c r="AR535" s="99"/>
      <c r="AT535" s="99"/>
      <c r="AU535" s="99"/>
      <c r="AY535" s="99"/>
      <c r="BB535" s="99"/>
      <c r="BC535" s="99"/>
    </row>
    <row r="536" spans="6:55" x14ac:dyDescent="0.25">
      <c r="F536" s="99"/>
      <c r="G536" s="99"/>
      <c r="H536" s="99"/>
      <c r="I536" s="99"/>
      <c r="J536" s="99"/>
      <c r="K536" s="99"/>
      <c r="L536" s="99"/>
      <c r="AF536" s="99"/>
      <c r="AG536" s="99"/>
      <c r="AH536" s="99"/>
      <c r="AJ536" s="99"/>
      <c r="AK536" s="99"/>
      <c r="AL536" s="99"/>
      <c r="AN536" s="99"/>
      <c r="AO536" s="99"/>
      <c r="AQ536" s="99"/>
      <c r="AR536" s="99"/>
      <c r="AT536" s="99"/>
      <c r="AU536" s="99"/>
      <c r="AY536" s="99"/>
      <c r="BB536" s="99"/>
      <c r="BC536" s="99"/>
    </row>
    <row r="537" spans="6:55" x14ac:dyDescent="0.25">
      <c r="F537" s="99"/>
      <c r="G537" s="99"/>
      <c r="H537" s="99"/>
      <c r="I537" s="99"/>
      <c r="J537" s="99"/>
      <c r="K537" s="99"/>
      <c r="L537" s="99"/>
      <c r="AF537" s="99"/>
      <c r="AG537" s="99"/>
      <c r="AH537" s="99"/>
      <c r="AJ537" s="99"/>
      <c r="AK537" s="99"/>
      <c r="AL537" s="99"/>
      <c r="AN537" s="99"/>
      <c r="AO537" s="99"/>
      <c r="AQ537" s="99"/>
      <c r="AR537" s="99"/>
      <c r="AT537" s="99"/>
      <c r="AU537" s="99"/>
      <c r="AY537" s="99"/>
      <c r="BB537" s="99"/>
      <c r="BC537" s="99"/>
    </row>
    <row r="538" spans="6:55" x14ac:dyDescent="0.25">
      <c r="F538" s="99"/>
      <c r="G538" s="99"/>
      <c r="H538" s="99"/>
      <c r="I538" s="99"/>
      <c r="J538" s="99"/>
      <c r="K538" s="99"/>
      <c r="L538" s="99"/>
      <c r="AF538" s="99"/>
      <c r="AG538" s="99"/>
      <c r="AH538" s="99"/>
      <c r="AJ538" s="99"/>
      <c r="AK538" s="99"/>
      <c r="AL538" s="99"/>
      <c r="AN538" s="99"/>
      <c r="AO538" s="99"/>
      <c r="AQ538" s="99"/>
      <c r="AR538" s="99"/>
      <c r="AT538" s="99"/>
      <c r="AU538" s="99"/>
      <c r="AY538" s="99"/>
      <c r="BB538" s="99"/>
      <c r="BC538" s="99"/>
    </row>
    <row r="539" spans="6:55" x14ac:dyDescent="0.25">
      <c r="F539" s="99"/>
      <c r="G539" s="99"/>
      <c r="H539" s="99"/>
      <c r="I539" s="99"/>
      <c r="J539" s="99"/>
      <c r="K539" s="99"/>
      <c r="L539" s="99"/>
      <c r="AF539" s="99"/>
      <c r="AG539" s="99"/>
      <c r="AH539" s="99"/>
      <c r="AJ539" s="99"/>
      <c r="AK539" s="99"/>
      <c r="AL539" s="99"/>
      <c r="AN539" s="99"/>
      <c r="AO539" s="99"/>
      <c r="AQ539" s="99"/>
      <c r="AR539" s="99"/>
      <c r="AT539" s="99"/>
      <c r="AU539" s="99"/>
      <c r="AY539" s="99"/>
      <c r="BB539" s="99"/>
      <c r="BC539" s="99"/>
    </row>
    <row r="540" spans="6:55" x14ac:dyDescent="0.25">
      <c r="F540" s="99"/>
      <c r="G540" s="99"/>
      <c r="H540" s="99"/>
      <c r="I540" s="99"/>
      <c r="J540" s="99"/>
      <c r="K540" s="99"/>
      <c r="L540" s="99"/>
      <c r="AF540" s="99"/>
      <c r="AG540" s="99"/>
      <c r="AH540" s="99"/>
      <c r="AJ540" s="99"/>
      <c r="AK540" s="99"/>
      <c r="AL540" s="99"/>
      <c r="AN540" s="99"/>
      <c r="AO540" s="99"/>
      <c r="AQ540" s="99"/>
      <c r="AR540" s="99"/>
      <c r="AT540" s="99"/>
      <c r="AU540" s="99"/>
      <c r="AY540" s="99"/>
      <c r="BB540" s="99"/>
      <c r="BC540" s="99"/>
    </row>
    <row r="541" spans="6:55" x14ac:dyDescent="0.25">
      <c r="F541" s="99"/>
      <c r="G541" s="99"/>
      <c r="H541" s="99"/>
      <c r="I541" s="99"/>
      <c r="J541" s="99"/>
      <c r="K541" s="99"/>
      <c r="L541" s="99"/>
      <c r="AF541" s="99"/>
      <c r="AG541" s="99"/>
      <c r="AH541" s="99"/>
      <c r="AJ541" s="99"/>
      <c r="AK541" s="99"/>
      <c r="AL541" s="99"/>
      <c r="AN541" s="99"/>
      <c r="AO541" s="99"/>
      <c r="AQ541" s="99"/>
      <c r="AR541" s="99"/>
      <c r="AT541" s="99"/>
      <c r="AU541" s="99"/>
      <c r="AY541" s="99"/>
      <c r="BB541" s="99"/>
      <c r="BC541" s="99"/>
    </row>
    <row r="542" spans="6:55" x14ac:dyDescent="0.25">
      <c r="F542" s="99"/>
      <c r="G542" s="99"/>
      <c r="H542" s="99"/>
      <c r="I542" s="99"/>
      <c r="J542" s="99"/>
      <c r="K542" s="99"/>
      <c r="L542" s="99"/>
      <c r="AF542" s="99"/>
      <c r="AG542" s="99"/>
      <c r="AH542" s="99"/>
      <c r="AJ542" s="99"/>
      <c r="AK542" s="99"/>
      <c r="AL542" s="99"/>
      <c r="AN542" s="99"/>
      <c r="AO542" s="99"/>
      <c r="AQ542" s="99"/>
      <c r="AR542" s="99"/>
      <c r="AT542" s="99"/>
      <c r="AU542" s="99"/>
      <c r="AY542" s="99"/>
      <c r="BB542" s="99"/>
      <c r="BC542" s="99"/>
    </row>
    <row r="543" spans="6:55" x14ac:dyDescent="0.25">
      <c r="F543" s="99"/>
      <c r="G543" s="99"/>
      <c r="H543" s="99"/>
      <c r="I543" s="99"/>
      <c r="J543" s="99"/>
      <c r="K543" s="99"/>
      <c r="L543" s="99"/>
      <c r="AF543" s="99"/>
      <c r="AG543" s="99"/>
      <c r="AH543" s="99"/>
      <c r="AJ543" s="99"/>
      <c r="AK543" s="99"/>
      <c r="AL543" s="99"/>
      <c r="AN543" s="99"/>
      <c r="AO543" s="99"/>
      <c r="AQ543" s="99"/>
      <c r="AR543" s="99"/>
      <c r="AT543" s="99"/>
      <c r="AU543" s="99"/>
      <c r="AY543" s="99"/>
      <c r="BB543" s="99"/>
      <c r="BC543" s="99"/>
    </row>
    <row r="544" spans="6:55" x14ac:dyDescent="0.25">
      <c r="F544" s="99"/>
      <c r="G544" s="99"/>
      <c r="H544" s="99"/>
      <c r="I544" s="99"/>
      <c r="J544" s="99"/>
      <c r="K544" s="99"/>
      <c r="L544" s="99"/>
      <c r="AF544" s="99"/>
      <c r="AG544" s="99"/>
      <c r="AH544" s="99"/>
      <c r="AJ544" s="99"/>
      <c r="AK544" s="99"/>
      <c r="AL544" s="99"/>
      <c r="AN544" s="99"/>
      <c r="AO544" s="99"/>
      <c r="AQ544" s="99"/>
      <c r="AR544" s="99"/>
      <c r="AT544" s="99"/>
      <c r="AU544" s="99"/>
      <c r="AY544" s="99"/>
      <c r="BB544" s="99"/>
      <c r="BC544" s="99"/>
    </row>
    <row r="545" spans="6:55" x14ac:dyDescent="0.25">
      <c r="F545" s="99"/>
      <c r="G545" s="99"/>
      <c r="H545" s="99"/>
      <c r="I545" s="99"/>
      <c r="J545" s="99"/>
      <c r="K545" s="99"/>
      <c r="L545" s="99"/>
      <c r="AF545" s="99"/>
      <c r="AG545" s="99"/>
      <c r="AH545" s="99"/>
      <c r="AJ545" s="99"/>
      <c r="AK545" s="99"/>
      <c r="AL545" s="99"/>
      <c r="AN545" s="99"/>
      <c r="AO545" s="99"/>
      <c r="AQ545" s="99"/>
      <c r="AR545" s="99"/>
      <c r="AT545" s="99"/>
      <c r="AU545" s="99"/>
      <c r="AY545" s="99"/>
      <c r="BB545" s="99"/>
      <c r="BC545" s="99"/>
    </row>
    <row r="546" spans="6:55" x14ac:dyDescent="0.25">
      <c r="F546" s="99"/>
      <c r="G546" s="99"/>
      <c r="H546" s="99"/>
      <c r="I546" s="99"/>
      <c r="J546" s="99"/>
      <c r="K546" s="99"/>
      <c r="L546" s="99"/>
      <c r="AF546" s="99"/>
      <c r="AG546" s="99"/>
      <c r="AH546" s="99"/>
      <c r="AJ546" s="99"/>
      <c r="AK546" s="99"/>
      <c r="AL546" s="99"/>
      <c r="AN546" s="99"/>
      <c r="AO546" s="99"/>
      <c r="AQ546" s="99"/>
      <c r="AR546" s="99"/>
      <c r="AT546" s="99"/>
      <c r="AU546" s="99"/>
      <c r="AY546" s="99"/>
      <c r="BB546" s="99"/>
      <c r="BC546" s="99"/>
    </row>
    <row r="547" spans="6:55" x14ac:dyDescent="0.25">
      <c r="F547" s="99"/>
      <c r="G547" s="99"/>
      <c r="H547" s="99"/>
      <c r="I547" s="99"/>
      <c r="J547" s="99"/>
      <c r="K547" s="99"/>
      <c r="L547" s="99"/>
      <c r="AF547" s="99"/>
      <c r="AG547" s="99"/>
      <c r="AH547" s="99"/>
      <c r="AJ547" s="99"/>
      <c r="AK547" s="99"/>
      <c r="AL547" s="99"/>
      <c r="AN547" s="99"/>
      <c r="AO547" s="99"/>
      <c r="AQ547" s="99"/>
      <c r="AR547" s="99"/>
      <c r="AT547" s="99"/>
      <c r="AU547" s="99"/>
      <c r="AY547" s="99"/>
      <c r="BB547" s="99"/>
      <c r="BC547" s="99"/>
    </row>
    <row r="548" spans="6:55" x14ac:dyDescent="0.25">
      <c r="F548" s="99"/>
      <c r="G548" s="99"/>
      <c r="H548" s="99"/>
      <c r="I548" s="99"/>
      <c r="J548" s="99"/>
      <c r="K548" s="99"/>
      <c r="L548" s="99"/>
      <c r="AF548" s="99"/>
      <c r="AG548" s="99"/>
      <c r="AH548" s="99"/>
      <c r="AJ548" s="99"/>
      <c r="AK548" s="99"/>
      <c r="AL548" s="99"/>
      <c r="AN548" s="99"/>
      <c r="AO548" s="99"/>
      <c r="AQ548" s="99"/>
      <c r="AR548" s="99"/>
      <c r="AT548" s="99"/>
      <c r="AU548" s="99"/>
      <c r="AY548" s="99"/>
      <c r="BB548" s="99"/>
      <c r="BC548" s="99"/>
    </row>
    <row r="549" spans="6:55" x14ac:dyDescent="0.25">
      <c r="F549" s="99"/>
      <c r="G549" s="99"/>
      <c r="H549" s="99"/>
      <c r="I549" s="99"/>
      <c r="J549" s="99"/>
      <c r="K549" s="99"/>
      <c r="L549" s="99"/>
      <c r="AF549" s="99"/>
      <c r="AG549" s="99"/>
      <c r="AH549" s="99"/>
      <c r="AJ549" s="99"/>
      <c r="AK549" s="99"/>
      <c r="AL549" s="99"/>
      <c r="AN549" s="99"/>
      <c r="AO549" s="99"/>
      <c r="AQ549" s="99"/>
      <c r="AR549" s="99"/>
      <c r="AT549" s="99"/>
      <c r="AU549" s="99"/>
      <c r="AY549" s="99"/>
      <c r="BB549" s="99"/>
      <c r="BC549" s="99"/>
    </row>
    <row r="550" spans="6:55" x14ac:dyDescent="0.25">
      <c r="F550" s="99"/>
      <c r="G550" s="99"/>
      <c r="H550" s="99"/>
      <c r="I550" s="99"/>
      <c r="J550" s="99"/>
      <c r="K550" s="99"/>
      <c r="L550" s="99"/>
      <c r="AF550" s="99"/>
      <c r="AG550" s="99"/>
      <c r="AH550" s="99"/>
      <c r="AJ550" s="99"/>
      <c r="AK550" s="99"/>
      <c r="AL550" s="99"/>
      <c r="AN550" s="99"/>
      <c r="AO550" s="99"/>
      <c r="AQ550" s="99"/>
      <c r="AR550" s="99"/>
      <c r="AT550" s="99"/>
      <c r="AU550" s="99"/>
      <c r="AY550" s="99"/>
      <c r="BB550" s="99"/>
      <c r="BC550" s="99"/>
    </row>
    <row r="551" spans="6:55" x14ac:dyDescent="0.25">
      <c r="F551" s="99"/>
      <c r="G551" s="99"/>
      <c r="H551" s="99"/>
      <c r="I551" s="99"/>
      <c r="J551" s="99"/>
      <c r="K551" s="99"/>
      <c r="L551" s="99"/>
      <c r="AF551" s="99"/>
      <c r="AG551" s="99"/>
      <c r="AH551" s="99"/>
      <c r="AJ551" s="99"/>
      <c r="AK551" s="99"/>
      <c r="AL551" s="99"/>
      <c r="AN551" s="99"/>
      <c r="AO551" s="99"/>
      <c r="AQ551" s="99"/>
      <c r="AR551" s="99"/>
      <c r="AT551" s="99"/>
      <c r="AU551" s="99"/>
      <c r="AY551" s="99"/>
      <c r="BB551" s="99"/>
      <c r="BC551" s="99"/>
    </row>
    <row r="552" spans="6:55" x14ac:dyDescent="0.25">
      <c r="F552" s="99"/>
      <c r="G552" s="99"/>
      <c r="H552" s="99"/>
      <c r="I552" s="99"/>
      <c r="J552" s="99"/>
      <c r="K552" s="99"/>
      <c r="L552" s="99"/>
      <c r="AF552" s="99"/>
      <c r="AG552" s="99"/>
      <c r="AH552" s="99"/>
      <c r="AJ552" s="99"/>
      <c r="AK552" s="99"/>
      <c r="AL552" s="99"/>
      <c r="AN552" s="99"/>
      <c r="AO552" s="99"/>
      <c r="AQ552" s="99"/>
      <c r="AR552" s="99"/>
      <c r="AT552" s="99"/>
      <c r="AU552" s="99"/>
      <c r="AY552" s="99"/>
      <c r="BB552" s="99"/>
      <c r="BC552" s="99"/>
    </row>
    <row r="553" spans="6:55" x14ac:dyDescent="0.25">
      <c r="F553" s="99"/>
      <c r="G553" s="99"/>
      <c r="H553" s="99"/>
      <c r="I553" s="99"/>
      <c r="J553" s="99"/>
      <c r="K553" s="99"/>
      <c r="L553" s="99"/>
      <c r="AF553" s="99"/>
      <c r="AG553" s="99"/>
      <c r="AH553" s="99"/>
      <c r="AJ553" s="99"/>
      <c r="AK553" s="99"/>
      <c r="AL553" s="99"/>
      <c r="AN553" s="99"/>
      <c r="AO553" s="99"/>
      <c r="AQ553" s="99"/>
      <c r="AR553" s="99"/>
      <c r="AT553" s="99"/>
      <c r="AU553" s="99"/>
      <c r="AY553" s="99"/>
      <c r="BB553" s="99"/>
      <c r="BC553" s="99"/>
    </row>
    <row r="554" spans="6:55" x14ac:dyDescent="0.25">
      <c r="F554" s="99"/>
      <c r="G554" s="99"/>
      <c r="H554" s="99"/>
      <c r="I554" s="99"/>
      <c r="J554" s="99"/>
      <c r="K554" s="99"/>
      <c r="L554" s="99"/>
      <c r="AF554" s="99"/>
      <c r="AG554" s="99"/>
      <c r="AH554" s="99"/>
      <c r="AJ554" s="99"/>
      <c r="AK554" s="99"/>
      <c r="AL554" s="99"/>
      <c r="AN554" s="99"/>
      <c r="AO554" s="99"/>
      <c r="AQ554" s="99"/>
      <c r="AR554" s="99"/>
      <c r="AT554" s="99"/>
      <c r="AU554" s="99"/>
      <c r="AY554" s="99"/>
      <c r="BB554" s="99"/>
      <c r="BC554" s="99"/>
    </row>
    <row r="555" spans="6:55" x14ac:dyDescent="0.25">
      <c r="F555" s="99"/>
      <c r="G555" s="99"/>
      <c r="H555" s="99"/>
      <c r="I555" s="99"/>
      <c r="J555" s="99"/>
      <c r="K555" s="99"/>
      <c r="L555" s="99"/>
      <c r="AF555" s="99"/>
      <c r="AG555" s="99"/>
      <c r="AH555" s="99"/>
      <c r="AJ555" s="99"/>
      <c r="AK555" s="99"/>
      <c r="AL555" s="99"/>
      <c r="AN555" s="99"/>
      <c r="AO555" s="99"/>
      <c r="AQ555" s="99"/>
      <c r="AR555" s="99"/>
      <c r="AT555" s="99"/>
      <c r="AU555" s="99"/>
      <c r="AY555" s="99"/>
      <c r="BB555" s="99"/>
      <c r="BC555" s="99"/>
    </row>
    <row r="556" spans="6:55" x14ac:dyDescent="0.25">
      <c r="F556" s="99"/>
      <c r="G556" s="99"/>
      <c r="H556" s="99"/>
      <c r="I556" s="99"/>
      <c r="J556" s="99"/>
      <c r="K556" s="99"/>
      <c r="L556" s="99"/>
      <c r="AF556" s="99"/>
      <c r="AG556" s="99"/>
      <c r="AH556" s="99"/>
      <c r="AJ556" s="99"/>
      <c r="AK556" s="99"/>
      <c r="AL556" s="99"/>
      <c r="AN556" s="99"/>
      <c r="AO556" s="99"/>
      <c r="AQ556" s="99"/>
      <c r="AR556" s="99"/>
      <c r="AT556" s="99"/>
      <c r="AU556" s="99"/>
      <c r="AY556" s="99"/>
      <c r="BB556" s="99"/>
      <c r="BC556" s="99"/>
    </row>
    <row r="557" spans="6:55" x14ac:dyDescent="0.25">
      <c r="F557" s="99"/>
      <c r="G557" s="99"/>
      <c r="H557" s="99"/>
      <c r="I557" s="99"/>
      <c r="J557" s="99"/>
      <c r="K557" s="99"/>
      <c r="L557" s="99"/>
      <c r="AF557" s="99"/>
      <c r="AG557" s="99"/>
      <c r="AH557" s="99"/>
      <c r="AJ557" s="99"/>
      <c r="AK557" s="99"/>
      <c r="AL557" s="99"/>
      <c r="AN557" s="99"/>
      <c r="AO557" s="99"/>
      <c r="AQ557" s="99"/>
      <c r="AR557" s="99"/>
      <c r="AT557" s="99"/>
      <c r="AU557" s="99"/>
      <c r="AY557" s="99"/>
      <c r="BB557" s="99"/>
      <c r="BC557" s="99"/>
    </row>
    <row r="558" spans="6:55" x14ac:dyDescent="0.25">
      <c r="F558" s="99"/>
      <c r="G558" s="99"/>
      <c r="H558" s="99"/>
      <c r="I558" s="99"/>
      <c r="J558" s="99"/>
      <c r="K558" s="99"/>
      <c r="L558" s="99"/>
      <c r="AF558" s="99"/>
      <c r="AG558" s="99"/>
      <c r="AH558" s="99"/>
      <c r="AJ558" s="99"/>
      <c r="AK558" s="99"/>
      <c r="AL558" s="99"/>
      <c r="AN558" s="99"/>
      <c r="AO558" s="99"/>
      <c r="AQ558" s="99"/>
      <c r="AR558" s="99"/>
      <c r="AT558" s="99"/>
      <c r="AU558" s="99"/>
      <c r="AY558" s="99"/>
      <c r="BB558" s="99"/>
      <c r="BC558" s="99"/>
    </row>
    <row r="559" spans="6:55" x14ac:dyDescent="0.25">
      <c r="F559" s="99"/>
      <c r="G559" s="99"/>
      <c r="H559" s="99"/>
      <c r="I559" s="99"/>
      <c r="J559" s="99"/>
      <c r="K559" s="99"/>
      <c r="L559" s="99"/>
      <c r="AF559" s="99"/>
      <c r="AG559" s="99"/>
      <c r="AH559" s="99"/>
      <c r="AJ559" s="99"/>
      <c r="AK559" s="99"/>
      <c r="AL559" s="99"/>
      <c r="AN559" s="99"/>
      <c r="AO559" s="99"/>
      <c r="AQ559" s="99"/>
      <c r="AR559" s="99"/>
      <c r="AT559" s="99"/>
      <c r="AU559" s="99"/>
      <c r="AY559" s="99"/>
      <c r="BB559" s="99"/>
      <c r="BC559" s="99"/>
    </row>
    <row r="560" spans="6:55" x14ac:dyDescent="0.25">
      <c r="F560" s="99"/>
      <c r="G560" s="99"/>
      <c r="H560" s="99"/>
      <c r="I560" s="99"/>
      <c r="J560" s="99"/>
      <c r="K560" s="99"/>
      <c r="L560" s="99"/>
      <c r="AF560" s="99"/>
      <c r="AG560" s="99"/>
      <c r="AH560" s="99"/>
      <c r="AJ560" s="99"/>
      <c r="AK560" s="99"/>
      <c r="AL560" s="99"/>
      <c r="AN560" s="99"/>
      <c r="AO560" s="99"/>
      <c r="AQ560" s="99"/>
      <c r="AR560" s="99"/>
      <c r="AT560" s="99"/>
      <c r="AU560" s="99"/>
      <c r="AY560" s="99"/>
      <c r="BB560" s="99"/>
      <c r="BC560" s="99"/>
    </row>
    <row r="561" spans="6:55" x14ac:dyDescent="0.25">
      <c r="F561" s="99"/>
      <c r="G561" s="99"/>
      <c r="H561" s="99"/>
      <c r="I561" s="99"/>
      <c r="J561" s="99"/>
      <c r="K561" s="99"/>
      <c r="L561" s="99"/>
      <c r="AF561" s="99"/>
      <c r="AG561" s="99"/>
      <c r="AH561" s="99"/>
      <c r="AJ561" s="99"/>
      <c r="AK561" s="99"/>
      <c r="AL561" s="99"/>
      <c r="AN561" s="99"/>
      <c r="AO561" s="99"/>
      <c r="AQ561" s="99"/>
      <c r="AR561" s="99"/>
      <c r="AT561" s="99"/>
      <c r="AU561" s="99"/>
      <c r="AY561" s="99"/>
      <c r="BB561" s="99"/>
      <c r="BC561" s="99"/>
    </row>
    <row r="562" spans="6:55" x14ac:dyDescent="0.25">
      <c r="F562" s="99"/>
      <c r="G562" s="99"/>
      <c r="H562" s="99"/>
      <c r="I562" s="99"/>
      <c r="J562" s="99"/>
      <c r="K562" s="99"/>
      <c r="L562" s="99"/>
      <c r="AF562" s="99"/>
      <c r="AG562" s="99"/>
      <c r="AH562" s="99"/>
      <c r="AJ562" s="99"/>
      <c r="AK562" s="99"/>
      <c r="AL562" s="99"/>
      <c r="AN562" s="99"/>
      <c r="AO562" s="99"/>
      <c r="AQ562" s="99"/>
      <c r="AR562" s="99"/>
      <c r="AT562" s="99"/>
      <c r="AU562" s="99"/>
      <c r="AY562" s="99"/>
      <c r="BB562" s="99"/>
      <c r="BC562" s="99"/>
    </row>
    <row r="563" spans="6:55" x14ac:dyDescent="0.25">
      <c r="F563" s="99"/>
      <c r="G563" s="99"/>
      <c r="H563" s="99"/>
      <c r="I563" s="99"/>
      <c r="J563" s="99"/>
      <c r="K563" s="99"/>
      <c r="L563" s="99"/>
      <c r="AF563" s="99"/>
      <c r="AG563" s="99"/>
      <c r="AH563" s="99"/>
      <c r="AJ563" s="99"/>
      <c r="AK563" s="99"/>
      <c r="AL563" s="99"/>
      <c r="AN563" s="99"/>
      <c r="AO563" s="99"/>
      <c r="AQ563" s="99"/>
      <c r="AR563" s="99"/>
      <c r="AT563" s="99"/>
      <c r="AU563" s="99"/>
      <c r="AY563" s="99"/>
      <c r="BB563" s="99"/>
      <c r="BC563" s="99"/>
    </row>
    <row r="564" spans="6:55" x14ac:dyDescent="0.25">
      <c r="F564" s="99"/>
      <c r="G564" s="99"/>
      <c r="H564" s="99"/>
      <c r="I564" s="99"/>
      <c r="J564" s="99"/>
      <c r="K564" s="99"/>
      <c r="L564" s="99"/>
      <c r="AF564" s="99"/>
      <c r="AG564" s="99"/>
      <c r="AH564" s="99"/>
      <c r="AJ564" s="99"/>
      <c r="AK564" s="99"/>
      <c r="AL564" s="99"/>
      <c r="AN564" s="99"/>
      <c r="AO564" s="99"/>
      <c r="AQ564" s="99"/>
      <c r="AR564" s="99"/>
      <c r="AT564" s="99"/>
      <c r="AU564" s="99"/>
      <c r="AY564" s="99"/>
      <c r="BB564" s="99"/>
      <c r="BC564" s="99"/>
    </row>
    <row r="565" spans="6:55" x14ac:dyDescent="0.25">
      <c r="F565" s="99"/>
      <c r="G565" s="99"/>
      <c r="H565" s="99"/>
      <c r="I565" s="99"/>
      <c r="J565" s="99"/>
      <c r="K565" s="99"/>
      <c r="L565" s="99"/>
      <c r="AF565" s="99"/>
      <c r="AG565" s="99"/>
      <c r="AH565" s="99"/>
      <c r="AJ565" s="99"/>
      <c r="AK565" s="99"/>
      <c r="AL565" s="99"/>
      <c r="AN565" s="99"/>
      <c r="AO565" s="99"/>
      <c r="AQ565" s="99"/>
      <c r="AR565" s="99"/>
      <c r="AT565" s="99"/>
      <c r="AU565" s="99"/>
      <c r="AY565" s="99"/>
      <c r="BB565" s="99"/>
      <c r="BC565" s="99"/>
    </row>
    <row r="566" spans="6:55" x14ac:dyDescent="0.25">
      <c r="F566" s="99"/>
      <c r="G566" s="99"/>
      <c r="H566" s="99"/>
      <c r="I566" s="99"/>
      <c r="J566" s="99"/>
      <c r="K566" s="99"/>
      <c r="L566" s="99"/>
      <c r="AF566" s="99"/>
      <c r="AG566" s="99"/>
      <c r="AH566" s="99"/>
      <c r="AJ566" s="99"/>
      <c r="AK566" s="99"/>
      <c r="AL566" s="99"/>
      <c r="AN566" s="99"/>
      <c r="AO566" s="99"/>
      <c r="AQ566" s="99"/>
      <c r="AR566" s="99"/>
      <c r="AT566" s="99"/>
      <c r="AU566" s="99"/>
      <c r="AY566" s="99"/>
      <c r="BB566" s="99"/>
      <c r="BC566" s="99"/>
    </row>
    <row r="567" spans="6:55" x14ac:dyDescent="0.25">
      <c r="F567" s="99"/>
      <c r="G567" s="99"/>
      <c r="H567" s="99"/>
      <c r="I567" s="99"/>
      <c r="J567" s="99"/>
      <c r="K567" s="99"/>
      <c r="L567" s="99"/>
      <c r="AF567" s="99"/>
      <c r="AG567" s="99"/>
      <c r="AH567" s="99"/>
      <c r="AJ567" s="99"/>
      <c r="AK567" s="99"/>
      <c r="AL567" s="99"/>
      <c r="AN567" s="99"/>
      <c r="AO567" s="99"/>
      <c r="AQ567" s="99"/>
      <c r="AR567" s="99"/>
      <c r="AT567" s="99"/>
      <c r="AU567" s="99"/>
      <c r="AY567" s="99"/>
      <c r="BB567" s="99"/>
      <c r="BC567" s="99"/>
    </row>
    <row r="568" spans="6:55" x14ac:dyDescent="0.25">
      <c r="F568" s="99"/>
      <c r="G568" s="99"/>
      <c r="H568" s="99"/>
      <c r="I568" s="99"/>
      <c r="J568" s="99"/>
      <c r="K568" s="99"/>
      <c r="L568" s="99"/>
      <c r="AF568" s="99"/>
      <c r="AG568" s="99"/>
      <c r="AH568" s="99"/>
      <c r="AJ568" s="99"/>
      <c r="AK568" s="99"/>
      <c r="AL568" s="99"/>
      <c r="AN568" s="99"/>
      <c r="AO568" s="99"/>
      <c r="AQ568" s="99"/>
      <c r="AR568" s="99"/>
      <c r="AT568" s="99"/>
      <c r="AU568" s="99"/>
      <c r="AY568" s="99"/>
      <c r="BB568" s="99"/>
      <c r="BC568" s="99"/>
    </row>
    <row r="569" spans="6:55" x14ac:dyDescent="0.25">
      <c r="F569" s="99"/>
      <c r="G569" s="99"/>
      <c r="H569" s="99"/>
      <c r="I569" s="99"/>
      <c r="J569" s="99"/>
      <c r="K569" s="99"/>
      <c r="L569" s="99"/>
      <c r="AF569" s="99"/>
      <c r="AG569" s="99"/>
      <c r="AH569" s="99"/>
      <c r="AJ569" s="99"/>
      <c r="AK569" s="99"/>
      <c r="AL569" s="99"/>
      <c r="AN569" s="99"/>
      <c r="AO569" s="99"/>
      <c r="AQ569" s="99"/>
      <c r="AR569" s="99"/>
      <c r="AT569" s="99"/>
      <c r="AU569" s="99"/>
      <c r="AY569" s="99"/>
      <c r="BB569" s="99"/>
      <c r="BC569" s="99"/>
    </row>
    <row r="570" spans="6:55" x14ac:dyDescent="0.25">
      <c r="F570" s="99"/>
      <c r="G570" s="99"/>
      <c r="H570" s="99"/>
      <c r="I570" s="99"/>
      <c r="J570" s="99"/>
      <c r="K570" s="99"/>
      <c r="L570" s="99"/>
      <c r="AF570" s="99"/>
      <c r="AG570" s="99"/>
      <c r="AH570" s="99"/>
      <c r="AJ570" s="99"/>
      <c r="AK570" s="99"/>
      <c r="AL570" s="99"/>
      <c r="AN570" s="99"/>
      <c r="AO570" s="99"/>
      <c r="AQ570" s="99"/>
      <c r="AR570" s="99"/>
      <c r="AT570" s="99"/>
      <c r="AU570" s="99"/>
      <c r="AY570" s="99"/>
      <c r="BB570" s="99"/>
      <c r="BC570" s="99"/>
    </row>
    <row r="571" spans="6:55" x14ac:dyDescent="0.25">
      <c r="F571" s="99"/>
      <c r="G571" s="99"/>
      <c r="H571" s="99"/>
      <c r="I571" s="99"/>
      <c r="J571" s="99"/>
      <c r="K571" s="99"/>
      <c r="L571" s="99"/>
      <c r="AF571" s="99"/>
      <c r="AG571" s="99"/>
      <c r="AH571" s="99"/>
      <c r="AJ571" s="99"/>
      <c r="AK571" s="99"/>
      <c r="AL571" s="99"/>
      <c r="AN571" s="99"/>
      <c r="AO571" s="99"/>
      <c r="AQ571" s="99"/>
      <c r="AR571" s="99"/>
      <c r="AT571" s="99"/>
      <c r="AU571" s="99"/>
      <c r="AY571" s="99"/>
      <c r="BB571" s="99"/>
      <c r="BC571" s="99"/>
    </row>
    <row r="572" spans="6:55" x14ac:dyDescent="0.25">
      <c r="F572" s="99"/>
      <c r="G572" s="99"/>
      <c r="H572" s="99"/>
      <c r="I572" s="99"/>
      <c r="J572" s="99"/>
      <c r="K572" s="99"/>
      <c r="L572" s="99"/>
      <c r="AF572" s="99"/>
      <c r="AG572" s="99"/>
      <c r="AH572" s="99"/>
      <c r="AJ572" s="99"/>
      <c r="AK572" s="99"/>
      <c r="AL572" s="99"/>
      <c r="AN572" s="99"/>
      <c r="AO572" s="99"/>
      <c r="AQ572" s="99"/>
      <c r="AR572" s="99"/>
      <c r="AT572" s="99"/>
      <c r="AU572" s="99"/>
      <c r="AY572" s="99"/>
      <c r="BB572" s="99"/>
      <c r="BC572" s="99"/>
    </row>
    <row r="573" spans="6:55" x14ac:dyDescent="0.25">
      <c r="F573" s="99"/>
      <c r="G573" s="99"/>
      <c r="H573" s="99"/>
      <c r="I573" s="99"/>
      <c r="J573" s="99"/>
      <c r="K573" s="99"/>
      <c r="L573" s="99"/>
      <c r="AF573" s="99"/>
      <c r="AG573" s="99"/>
      <c r="AH573" s="99"/>
      <c r="AJ573" s="99"/>
      <c r="AK573" s="99"/>
      <c r="AL573" s="99"/>
      <c r="AN573" s="99"/>
      <c r="AO573" s="99"/>
      <c r="AQ573" s="99"/>
      <c r="AR573" s="99"/>
      <c r="AT573" s="99"/>
      <c r="AU573" s="99"/>
      <c r="AY573" s="99"/>
      <c r="BB573" s="99"/>
      <c r="BC573" s="99"/>
    </row>
    <row r="574" spans="6:55" x14ac:dyDescent="0.25">
      <c r="F574" s="99"/>
      <c r="G574" s="99"/>
      <c r="H574" s="99"/>
      <c r="I574" s="99"/>
      <c r="J574" s="99"/>
      <c r="K574" s="99"/>
      <c r="L574" s="99"/>
      <c r="AF574" s="99"/>
      <c r="AG574" s="99"/>
      <c r="AH574" s="99"/>
      <c r="AJ574" s="99"/>
      <c r="AK574" s="99"/>
      <c r="AL574" s="99"/>
      <c r="AN574" s="99"/>
      <c r="AO574" s="99"/>
      <c r="AQ574" s="99"/>
      <c r="AR574" s="99"/>
      <c r="AT574" s="99"/>
      <c r="AU574" s="99"/>
      <c r="AY574" s="99"/>
      <c r="BB574" s="99"/>
      <c r="BC574" s="99"/>
    </row>
    <row r="575" spans="6:55" x14ac:dyDescent="0.25">
      <c r="F575" s="99"/>
      <c r="G575" s="99"/>
      <c r="H575" s="99"/>
      <c r="I575" s="99"/>
      <c r="J575" s="99"/>
      <c r="K575" s="99"/>
      <c r="L575" s="99"/>
      <c r="AF575" s="99"/>
      <c r="AG575" s="99"/>
      <c r="AH575" s="99"/>
      <c r="AJ575" s="99"/>
      <c r="AK575" s="99"/>
      <c r="AL575" s="99"/>
      <c r="AN575" s="99"/>
      <c r="AO575" s="99"/>
      <c r="AQ575" s="99"/>
      <c r="AR575" s="99"/>
      <c r="AT575" s="99"/>
      <c r="AU575" s="99"/>
      <c r="AY575" s="99"/>
      <c r="BB575" s="99"/>
      <c r="BC575" s="99"/>
    </row>
    <row r="576" spans="6:55" x14ac:dyDescent="0.25">
      <c r="F576" s="99"/>
      <c r="G576" s="99"/>
      <c r="H576" s="99"/>
      <c r="I576" s="99"/>
      <c r="J576" s="99"/>
      <c r="K576" s="99"/>
      <c r="L576" s="99"/>
      <c r="AF576" s="99"/>
      <c r="AG576" s="99"/>
      <c r="AH576" s="99"/>
      <c r="AJ576" s="99"/>
      <c r="AK576" s="99"/>
      <c r="AL576" s="99"/>
      <c r="AN576" s="99"/>
      <c r="AO576" s="99"/>
      <c r="AQ576" s="99"/>
      <c r="AR576" s="99"/>
      <c r="AT576" s="99"/>
      <c r="AU576" s="99"/>
      <c r="AY576" s="99"/>
      <c r="BB576" s="99"/>
      <c r="BC576" s="99"/>
    </row>
    <row r="577" spans="6:55" x14ac:dyDescent="0.25">
      <c r="F577" s="99"/>
      <c r="G577" s="99"/>
      <c r="H577" s="99"/>
      <c r="I577" s="99"/>
      <c r="J577" s="99"/>
      <c r="K577" s="99"/>
      <c r="L577" s="99"/>
      <c r="AF577" s="99"/>
      <c r="AG577" s="99"/>
      <c r="AH577" s="99"/>
      <c r="AJ577" s="99"/>
      <c r="AK577" s="99"/>
      <c r="AL577" s="99"/>
      <c r="AN577" s="99"/>
      <c r="AO577" s="99"/>
      <c r="AQ577" s="99"/>
      <c r="AR577" s="99"/>
      <c r="AT577" s="99"/>
      <c r="AU577" s="99"/>
      <c r="AY577" s="99"/>
      <c r="BB577" s="99"/>
      <c r="BC577" s="99"/>
    </row>
    <row r="578" spans="6:55" x14ac:dyDescent="0.25">
      <c r="F578" s="99"/>
      <c r="G578" s="99"/>
      <c r="H578" s="99"/>
      <c r="I578" s="99"/>
      <c r="J578" s="99"/>
      <c r="K578" s="99"/>
      <c r="L578" s="99"/>
      <c r="AF578" s="99"/>
      <c r="AG578" s="99"/>
      <c r="AH578" s="99"/>
      <c r="AJ578" s="99"/>
      <c r="AK578" s="99"/>
      <c r="AL578" s="99"/>
      <c r="AN578" s="99"/>
      <c r="AO578" s="99"/>
      <c r="AQ578" s="99"/>
      <c r="AR578" s="99"/>
      <c r="AT578" s="99"/>
      <c r="AU578" s="99"/>
      <c r="AY578" s="99"/>
      <c r="BB578" s="99"/>
      <c r="BC578" s="99"/>
    </row>
    <row r="579" spans="6:55" x14ac:dyDescent="0.25">
      <c r="F579" s="99"/>
      <c r="G579" s="99"/>
      <c r="H579" s="99"/>
      <c r="I579" s="99"/>
      <c r="J579" s="99"/>
      <c r="K579" s="99"/>
      <c r="L579" s="99"/>
      <c r="AF579" s="99"/>
      <c r="AG579" s="99"/>
      <c r="AH579" s="99"/>
      <c r="AJ579" s="99"/>
      <c r="AK579" s="99"/>
      <c r="AL579" s="99"/>
      <c r="AN579" s="99"/>
      <c r="AO579" s="99"/>
      <c r="AQ579" s="99"/>
      <c r="AR579" s="99"/>
      <c r="AT579" s="99"/>
      <c r="AU579" s="99"/>
      <c r="AY579" s="99"/>
      <c r="BB579" s="99"/>
      <c r="BC579" s="99"/>
    </row>
    <row r="580" spans="6:55" x14ac:dyDescent="0.25">
      <c r="F580" s="99"/>
      <c r="G580" s="99"/>
      <c r="H580" s="99"/>
      <c r="I580" s="99"/>
      <c r="J580" s="99"/>
      <c r="K580" s="99"/>
      <c r="L580" s="99"/>
      <c r="AF580" s="99"/>
      <c r="AG580" s="99"/>
      <c r="AH580" s="99"/>
      <c r="AJ580" s="99"/>
      <c r="AK580" s="99"/>
      <c r="AL580" s="99"/>
      <c r="AN580" s="99"/>
      <c r="AO580" s="99"/>
      <c r="AQ580" s="99"/>
      <c r="AR580" s="99"/>
      <c r="AT580" s="99"/>
      <c r="AU580" s="99"/>
      <c r="AY580" s="99"/>
      <c r="BB580" s="99"/>
      <c r="BC580" s="99"/>
    </row>
    <row r="581" spans="6:55" x14ac:dyDescent="0.25">
      <c r="F581" s="99"/>
      <c r="G581" s="99"/>
      <c r="H581" s="99"/>
      <c r="I581" s="99"/>
      <c r="J581" s="99"/>
      <c r="K581" s="99"/>
      <c r="L581" s="99"/>
      <c r="AF581" s="99"/>
      <c r="AG581" s="99"/>
      <c r="AH581" s="99"/>
      <c r="AJ581" s="99"/>
      <c r="AK581" s="99"/>
      <c r="AL581" s="99"/>
      <c r="AN581" s="99"/>
      <c r="AO581" s="99"/>
      <c r="AQ581" s="99"/>
      <c r="AR581" s="99"/>
      <c r="AT581" s="99"/>
      <c r="AU581" s="99"/>
      <c r="AY581" s="99"/>
      <c r="BB581" s="99"/>
      <c r="BC581" s="99"/>
    </row>
    <row r="582" spans="6:55" x14ac:dyDescent="0.25">
      <c r="F582" s="99"/>
      <c r="G582" s="99"/>
      <c r="H582" s="99"/>
      <c r="I582" s="99"/>
      <c r="J582" s="99"/>
      <c r="K582" s="99"/>
      <c r="L582" s="99"/>
      <c r="AF582" s="99"/>
      <c r="AG582" s="99"/>
      <c r="AH582" s="99"/>
      <c r="AJ582" s="99"/>
      <c r="AK582" s="99"/>
      <c r="AL582" s="99"/>
      <c r="AN582" s="99"/>
      <c r="AO582" s="99"/>
      <c r="AQ582" s="99"/>
      <c r="AR582" s="99"/>
      <c r="AT582" s="99"/>
      <c r="AU582" s="99"/>
      <c r="AY582" s="99"/>
      <c r="BB582" s="99"/>
      <c r="BC582" s="99"/>
    </row>
    <row r="583" spans="6:55" x14ac:dyDescent="0.25">
      <c r="F583" s="99"/>
      <c r="G583" s="99"/>
      <c r="H583" s="99"/>
      <c r="I583" s="99"/>
      <c r="J583" s="99"/>
      <c r="K583" s="99"/>
      <c r="L583" s="99"/>
      <c r="AF583" s="99"/>
      <c r="AG583" s="99"/>
      <c r="AH583" s="99"/>
      <c r="AJ583" s="99"/>
      <c r="AK583" s="99"/>
      <c r="AL583" s="99"/>
      <c r="AN583" s="99"/>
      <c r="AO583" s="99"/>
      <c r="AQ583" s="99"/>
      <c r="AR583" s="99"/>
      <c r="AT583" s="99"/>
      <c r="AU583" s="99"/>
      <c r="AY583" s="99"/>
      <c r="BB583" s="99"/>
      <c r="BC583" s="99"/>
    </row>
    <row r="584" spans="6:55" x14ac:dyDescent="0.25">
      <c r="F584" s="99"/>
      <c r="G584" s="99"/>
      <c r="H584" s="99"/>
      <c r="I584" s="99"/>
      <c r="J584" s="99"/>
      <c r="K584" s="99"/>
      <c r="L584" s="99"/>
      <c r="AF584" s="99"/>
      <c r="AG584" s="99"/>
      <c r="AH584" s="99"/>
      <c r="AJ584" s="99"/>
      <c r="AK584" s="99"/>
      <c r="AL584" s="99"/>
      <c r="AN584" s="99"/>
      <c r="AO584" s="99"/>
      <c r="AQ584" s="99"/>
      <c r="AR584" s="99"/>
      <c r="AT584" s="99"/>
      <c r="AU584" s="99"/>
      <c r="AY584" s="99"/>
      <c r="BB584" s="99"/>
      <c r="BC584" s="99"/>
    </row>
    <row r="585" spans="6:55" x14ac:dyDescent="0.25">
      <c r="F585" s="99"/>
      <c r="G585" s="99"/>
      <c r="H585" s="99"/>
      <c r="I585" s="99"/>
      <c r="J585" s="99"/>
      <c r="K585" s="99"/>
      <c r="L585" s="99"/>
      <c r="AF585" s="99"/>
      <c r="AG585" s="99"/>
      <c r="AH585" s="99"/>
      <c r="AJ585" s="99"/>
      <c r="AK585" s="99"/>
      <c r="AL585" s="99"/>
      <c r="AN585" s="99"/>
      <c r="AO585" s="99"/>
      <c r="AQ585" s="99"/>
      <c r="AR585" s="99"/>
      <c r="AT585" s="99"/>
      <c r="AU585" s="99"/>
      <c r="AY585" s="99"/>
      <c r="BB585" s="99"/>
      <c r="BC585" s="99"/>
    </row>
    <row r="586" spans="6:55" x14ac:dyDescent="0.25">
      <c r="F586" s="99"/>
      <c r="G586" s="99"/>
      <c r="H586" s="99"/>
      <c r="I586" s="99"/>
      <c r="J586" s="99"/>
      <c r="K586" s="99"/>
      <c r="L586" s="99"/>
      <c r="AF586" s="99"/>
      <c r="AG586" s="99"/>
      <c r="AH586" s="99"/>
      <c r="AJ586" s="99"/>
      <c r="AK586" s="99"/>
      <c r="AL586" s="99"/>
      <c r="AN586" s="99"/>
      <c r="AO586" s="99"/>
      <c r="AQ586" s="99"/>
      <c r="AR586" s="99"/>
      <c r="AT586" s="99"/>
      <c r="AU586" s="99"/>
      <c r="AY586" s="99"/>
      <c r="BB586" s="99"/>
      <c r="BC586" s="99"/>
    </row>
    <row r="587" spans="6:55" x14ac:dyDescent="0.25">
      <c r="F587" s="99"/>
      <c r="G587" s="99"/>
      <c r="H587" s="99"/>
      <c r="I587" s="99"/>
      <c r="J587" s="99"/>
      <c r="K587" s="99"/>
      <c r="L587" s="99"/>
      <c r="AF587" s="99"/>
      <c r="AG587" s="99"/>
      <c r="AH587" s="99"/>
      <c r="AJ587" s="99"/>
      <c r="AK587" s="99"/>
      <c r="AL587" s="99"/>
      <c r="AN587" s="99"/>
      <c r="AO587" s="99"/>
      <c r="AQ587" s="99"/>
      <c r="AR587" s="99"/>
      <c r="AT587" s="99"/>
      <c r="AU587" s="99"/>
      <c r="AY587" s="99"/>
      <c r="BB587" s="99"/>
      <c r="BC587" s="99"/>
    </row>
    <row r="588" spans="6:55" x14ac:dyDescent="0.25">
      <c r="F588" s="99"/>
      <c r="G588" s="99"/>
      <c r="H588" s="99"/>
      <c r="I588" s="99"/>
      <c r="J588" s="99"/>
      <c r="K588" s="99"/>
      <c r="L588" s="99"/>
      <c r="AF588" s="99"/>
      <c r="AG588" s="99"/>
      <c r="AH588" s="99"/>
      <c r="AJ588" s="99"/>
      <c r="AK588" s="99"/>
      <c r="AL588" s="99"/>
      <c r="AN588" s="99"/>
      <c r="AO588" s="99"/>
      <c r="AQ588" s="99"/>
      <c r="AR588" s="99"/>
      <c r="AT588" s="99"/>
      <c r="AU588" s="99"/>
      <c r="AY588" s="99"/>
      <c r="BB588" s="99"/>
      <c r="BC588" s="99"/>
    </row>
    <row r="589" spans="6:55" x14ac:dyDescent="0.25">
      <c r="F589" s="99"/>
      <c r="G589" s="99"/>
      <c r="H589" s="99"/>
      <c r="I589" s="99"/>
      <c r="J589" s="99"/>
      <c r="K589" s="99"/>
      <c r="L589" s="99"/>
      <c r="AF589" s="99"/>
      <c r="AG589" s="99"/>
      <c r="AH589" s="99"/>
      <c r="AJ589" s="99"/>
      <c r="AK589" s="99"/>
      <c r="AL589" s="99"/>
      <c r="AN589" s="99"/>
      <c r="AO589" s="99"/>
      <c r="AQ589" s="99"/>
      <c r="AR589" s="99"/>
      <c r="AT589" s="99"/>
      <c r="AU589" s="99"/>
      <c r="AY589" s="99"/>
      <c r="BB589" s="99"/>
      <c r="BC589" s="99"/>
    </row>
    <row r="590" spans="6:55" x14ac:dyDescent="0.25">
      <c r="F590" s="99"/>
      <c r="G590" s="99"/>
      <c r="H590" s="99"/>
      <c r="I590" s="99"/>
      <c r="J590" s="99"/>
      <c r="K590" s="99"/>
      <c r="L590" s="99"/>
      <c r="AF590" s="99"/>
      <c r="AG590" s="99"/>
      <c r="AH590" s="99"/>
      <c r="AJ590" s="99"/>
      <c r="AK590" s="99"/>
      <c r="AL590" s="99"/>
      <c r="AN590" s="99"/>
      <c r="AO590" s="99"/>
      <c r="AQ590" s="99"/>
      <c r="AR590" s="99"/>
      <c r="AT590" s="99"/>
      <c r="AU590" s="99"/>
      <c r="AY590" s="99"/>
      <c r="BB590" s="99"/>
      <c r="BC590" s="99"/>
    </row>
    <row r="591" spans="6:55" x14ac:dyDescent="0.25">
      <c r="F591" s="99"/>
      <c r="G591" s="99"/>
      <c r="H591" s="99"/>
      <c r="I591" s="99"/>
      <c r="J591" s="99"/>
      <c r="K591" s="99"/>
      <c r="L591" s="99"/>
      <c r="AF591" s="99"/>
      <c r="AG591" s="99"/>
      <c r="AH591" s="99"/>
      <c r="AJ591" s="99"/>
      <c r="AK591" s="99"/>
      <c r="AL591" s="99"/>
      <c r="AN591" s="99"/>
      <c r="AO591" s="99"/>
      <c r="AQ591" s="99"/>
      <c r="AR591" s="99"/>
      <c r="AT591" s="99"/>
      <c r="AU591" s="99"/>
      <c r="AY591" s="99"/>
      <c r="BB591" s="99"/>
      <c r="BC591" s="99"/>
    </row>
    <row r="592" spans="6:55" x14ac:dyDescent="0.25">
      <c r="F592" s="99"/>
      <c r="G592" s="99"/>
      <c r="H592" s="99"/>
      <c r="I592" s="99"/>
      <c r="J592" s="99"/>
      <c r="K592" s="99"/>
      <c r="L592" s="99"/>
      <c r="AF592" s="99"/>
      <c r="AG592" s="99"/>
      <c r="AH592" s="99"/>
      <c r="AJ592" s="99"/>
      <c r="AK592" s="99"/>
      <c r="AL592" s="99"/>
      <c r="AN592" s="99"/>
      <c r="AO592" s="99"/>
      <c r="AQ592" s="99"/>
      <c r="AR592" s="99"/>
      <c r="AT592" s="99"/>
      <c r="AU592" s="99"/>
      <c r="AY592" s="99"/>
      <c r="BB592" s="99"/>
      <c r="BC592" s="99"/>
    </row>
    <row r="593" spans="6:55" x14ac:dyDescent="0.25">
      <c r="F593" s="99"/>
      <c r="G593" s="99"/>
      <c r="H593" s="99"/>
      <c r="I593" s="99"/>
      <c r="J593" s="99"/>
      <c r="K593" s="99"/>
      <c r="L593" s="99"/>
      <c r="AF593" s="99"/>
      <c r="AG593" s="99"/>
      <c r="AH593" s="99"/>
      <c r="AJ593" s="99"/>
      <c r="AK593" s="99"/>
      <c r="AL593" s="99"/>
      <c r="AN593" s="99"/>
      <c r="AO593" s="99"/>
      <c r="AQ593" s="99"/>
      <c r="AR593" s="99"/>
      <c r="AT593" s="99"/>
      <c r="AU593" s="99"/>
      <c r="AY593" s="99"/>
      <c r="BB593" s="99"/>
      <c r="BC593" s="99"/>
    </row>
    <row r="594" spans="6:55" x14ac:dyDescent="0.25">
      <c r="F594" s="99"/>
      <c r="G594" s="99"/>
      <c r="H594" s="99"/>
      <c r="I594" s="99"/>
      <c r="J594" s="99"/>
      <c r="K594" s="99"/>
      <c r="L594" s="99"/>
      <c r="AF594" s="99"/>
      <c r="AG594" s="99"/>
      <c r="AH594" s="99"/>
      <c r="AJ594" s="99"/>
      <c r="AK594" s="99"/>
      <c r="AL594" s="99"/>
      <c r="AN594" s="99"/>
      <c r="AO594" s="99"/>
      <c r="AQ594" s="99"/>
      <c r="AR594" s="99"/>
      <c r="AT594" s="99"/>
      <c r="AU594" s="99"/>
      <c r="AY594" s="99"/>
      <c r="BB594" s="99"/>
      <c r="BC594" s="99"/>
    </row>
    <row r="595" spans="6:55" x14ac:dyDescent="0.25">
      <c r="F595" s="99"/>
      <c r="G595" s="99"/>
      <c r="H595" s="99"/>
      <c r="I595" s="99"/>
      <c r="J595" s="99"/>
      <c r="K595" s="99"/>
      <c r="L595" s="99"/>
      <c r="AF595" s="99"/>
      <c r="AG595" s="99"/>
      <c r="AH595" s="99"/>
      <c r="AJ595" s="99"/>
      <c r="AK595" s="99"/>
      <c r="AL595" s="99"/>
      <c r="AN595" s="99"/>
      <c r="AO595" s="99"/>
      <c r="AQ595" s="99"/>
      <c r="AR595" s="99"/>
      <c r="AT595" s="99"/>
      <c r="AU595" s="99"/>
      <c r="AY595" s="99"/>
      <c r="BB595" s="99"/>
      <c r="BC595" s="99"/>
    </row>
    <row r="596" spans="6:55" x14ac:dyDescent="0.25">
      <c r="F596" s="99"/>
      <c r="G596" s="99"/>
      <c r="H596" s="99"/>
      <c r="I596" s="99"/>
      <c r="J596" s="99"/>
      <c r="K596" s="99"/>
      <c r="L596" s="99"/>
      <c r="AF596" s="99"/>
      <c r="AG596" s="99"/>
      <c r="AH596" s="99"/>
      <c r="AJ596" s="99"/>
      <c r="AK596" s="99"/>
      <c r="AL596" s="99"/>
      <c r="AN596" s="99"/>
      <c r="AO596" s="99"/>
      <c r="AQ596" s="99"/>
      <c r="AR596" s="99"/>
      <c r="AT596" s="99"/>
      <c r="AU596" s="99"/>
      <c r="AY596" s="99"/>
      <c r="BB596" s="99"/>
      <c r="BC596" s="99"/>
    </row>
    <row r="597" spans="6:55" x14ac:dyDescent="0.25">
      <c r="F597" s="99"/>
      <c r="G597" s="99"/>
      <c r="H597" s="99"/>
      <c r="I597" s="99"/>
      <c r="J597" s="99"/>
      <c r="K597" s="99"/>
      <c r="L597" s="99"/>
      <c r="AF597" s="99"/>
      <c r="AG597" s="99"/>
      <c r="AH597" s="99"/>
      <c r="AJ597" s="99"/>
      <c r="AK597" s="99"/>
      <c r="AL597" s="99"/>
      <c r="AN597" s="99"/>
      <c r="AO597" s="99"/>
      <c r="AQ597" s="99"/>
      <c r="AR597" s="99"/>
      <c r="AT597" s="99"/>
      <c r="AU597" s="99"/>
      <c r="AY597" s="99"/>
      <c r="BB597" s="99"/>
      <c r="BC597" s="99"/>
    </row>
    <row r="598" spans="6:55" x14ac:dyDescent="0.25">
      <c r="F598" s="99"/>
      <c r="G598" s="99"/>
      <c r="H598" s="99"/>
      <c r="I598" s="99"/>
      <c r="J598" s="99"/>
      <c r="K598" s="99"/>
      <c r="L598" s="99"/>
      <c r="AF598" s="99"/>
      <c r="AG598" s="99"/>
      <c r="AH598" s="99"/>
      <c r="AJ598" s="99"/>
      <c r="AK598" s="99"/>
      <c r="AL598" s="99"/>
      <c r="AN598" s="99"/>
      <c r="AO598" s="99"/>
      <c r="AQ598" s="99"/>
      <c r="AR598" s="99"/>
      <c r="AT598" s="99"/>
      <c r="AU598" s="99"/>
      <c r="AY598" s="99"/>
      <c r="BB598" s="99"/>
      <c r="BC598" s="99"/>
    </row>
    <row r="599" spans="6:55" x14ac:dyDescent="0.25">
      <c r="F599" s="99"/>
      <c r="G599" s="99"/>
      <c r="H599" s="99"/>
      <c r="I599" s="99"/>
      <c r="J599" s="99"/>
      <c r="K599" s="99"/>
      <c r="L599" s="99"/>
      <c r="AF599" s="99"/>
      <c r="AG599" s="99"/>
      <c r="AH599" s="99"/>
      <c r="AJ599" s="99"/>
      <c r="AK599" s="99"/>
      <c r="AL599" s="99"/>
      <c r="AN599" s="99"/>
      <c r="AO599" s="99"/>
      <c r="AQ599" s="99"/>
      <c r="AR599" s="99"/>
      <c r="AT599" s="99"/>
      <c r="AU599" s="99"/>
      <c r="AY599" s="99"/>
      <c r="BB599" s="99"/>
      <c r="BC599" s="99"/>
    </row>
    <row r="600" spans="6:55" x14ac:dyDescent="0.25">
      <c r="F600" s="99"/>
      <c r="G600" s="99"/>
      <c r="H600" s="99"/>
      <c r="I600" s="99"/>
      <c r="J600" s="99"/>
      <c r="K600" s="99"/>
      <c r="L600" s="99"/>
      <c r="AF600" s="99"/>
      <c r="AG600" s="99"/>
      <c r="AH600" s="99"/>
      <c r="AJ600" s="99"/>
      <c r="AK600" s="99"/>
      <c r="AL600" s="99"/>
      <c r="AN600" s="99"/>
      <c r="AO600" s="99"/>
      <c r="AQ600" s="99"/>
      <c r="AR600" s="99"/>
      <c r="AT600" s="99"/>
      <c r="AU600" s="99"/>
      <c r="AY600" s="99"/>
      <c r="BB600" s="99"/>
      <c r="BC600" s="99"/>
    </row>
    <row r="601" spans="6:55" x14ac:dyDescent="0.25">
      <c r="F601" s="99"/>
      <c r="G601" s="99"/>
      <c r="H601" s="99"/>
      <c r="I601" s="99"/>
      <c r="J601" s="99"/>
      <c r="K601" s="99"/>
      <c r="L601" s="99"/>
      <c r="AF601" s="99"/>
      <c r="AG601" s="99"/>
      <c r="AH601" s="99"/>
      <c r="AJ601" s="99"/>
      <c r="AK601" s="99"/>
      <c r="AL601" s="99"/>
      <c r="AN601" s="99"/>
      <c r="AO601" s="99"/>
      <c r="AQ601" s="99"/>
      <c r="AR601" s="99"/>
      <c r="AT601" s="99"/>
      <c r="AU601" s="99"/>
      <c r="AY601" s="99"/>
      <c r="BB601" s="99"/>
      <c r="BC601" s="99"/>
    </row>
    <row r="602" spans="6:55" x14ac:dyDescent="0.25">
      <c r="F602" s="99"/>
      <c r="G602" s="99"/>
      <c r="H602" s="99"/>
      <c r="I602" s="99"/>
      <c r="J602" s="99"/>
      <c r="K602" s="99"/>
      <c r="L602" s="99"/>
      <c r="AF602" s="99"/>
      <c r="AG602" s="99"/>
      <c r="AH602" s="99"/>
      <c r="AJ602" s="99"/>
      <c r="AK602" s="99"/>
      <c r="AL602" s="99"/>
      <c r="AN602" s="99"/>
      <c r="AO602" s="99"/>
      <c r="AQ602" s="99"/>
      <c r="AR602" s="99"/>
      <c r="AT602" s="99"/>
      <c r="AU602" s="99"/>
      <c r="AY602" s="99"/>
      <c r="BB602" s="99"/>
      <c r="BC602" s="99"/>
    </row>
    <row r="603" spans="6:55" x14ac:dyDescent="0.25">
      <c r="F603" s="99"/>
      <c r="G603" s="99"/>
      <c r="H603" s="99"/>
      <c r="I603" s="99"/>
      <c r="J603" s="99"/>
      <c r="K603" s="99"/>
      <c r="L603" s="99"/>
      <c r="AF603" s="99"/>
      <c r="AG603" s="99"/>
      <c r="AH603" s="99"/>
      <c r="AJ603" s="99"/>
      <c r="AK603" s="99"/>
      <c r="AL603" s="99"/>
      <c r="AN603" s="99"/>
      <c r="AO603" s="99"/>
      <c r="AQ603" s="99"/>
      <c r="AR603" s="99"/>
      <c r="AT603" s="99"/>
      <c r="AU603" s="99"/>
      <c r="AY603" s="99"/>
      <c r="BB603" s="99"/>
      <c r="BC603" s="99"/>
    </row>
    <row r="604" spans="6:55" x14ac:dyDescent="0.25">
      <c r="F604" s="99"/>
      <c r="G604" s="99"/>
      <c r="H604" s="99"/>
      <c r="I604" s="99"/>
      <c r="J604" s="99"/>
      <c r="K604" s="99"/>
      <c r="L604" s="99"/>
      <c r="AF604" s="99"/>
      <c r="AG604" s="99"/>
      <c r="AH604" s="99"/>
      <c r="AJ604" s="99"/>
      <c r="AK604" s="99"/>
      <c r="AL604" s="99"/>
      <c r="AN604" s="99"/>
      <c r="AO604" s="99"/>
      <c r="AQ604" s="99"/>
      <c r="AR604" s="99"/>
      <c r="AT604" s="99"/>
      <c r="AU604" s="99"/>
      <c r="AY604" s="99"/>
      <c r="BB604" s="99"/>
      <c r="BC604" s="99"/>
    </row>
    <row r="605" spans="6:55" x14ac:dyDescent="0.25">
      <c r="F605" s="99"/>
      <c r="G605" s="99"/>
      <c r="H605" s="99"/>
      <c r="I605" s="99"/>
      <c r="J605" s="99"/>
      <c r="K605" s="99"/>
      <c r="L605" s="99"/>
      <c r="AF605" s="99"/>
      <c r="AG605" s="99"/>
      <c r="AH605" s="99"/>
      <c r="AJ605" s="99"/>
      <c r="AK605" s="99"/>
      <c r="AL605" s="99"/>
      <c r="AN605" s="99"/>
      <c r="AO605" s="99"/>
      <c r="AQ605" s="99"/>
      <c r="AR605" s="99"/>
      <c r="AT605" s="99"/>
      <c r="AU605" s="99"/>
      <c r="AY605" s="99"/>
      <c r="BB605" s="99"/>
      <c r="BC605" s="99"/>
    </row>
    <row r="606" spans="6:55" x14ac:dyDescent="0.25">
      <c r="F606" s="99"/>
      <c r="G606" s="99"/>
      <c r="H606" s="99"/>
      <c r="I606" s="99"/>
      <c r="J606" s="99"/>
      <c r="K606" s="99"/>
      <c r="L606" s="99"/>
      <c r="AF606" s="99"/>
      <c r="AG606" s="99"/>
      <c r="AH606" s="99"/>
      <c r="AJ606" s="99"/>
      <c r="AK606" s="99"/>
      <c r="AL606" s="99"/>
      <c r="AN606" s="99"/>
      <c r="AO606" s="99"/>
      <c r="AQ606" s="99"/>
      <c r="AR606" s="99"/>
      <c r="AT606" s="99"/>
      <c r="AU606" s="99"/>
      <c r="AY606" s="99"/>
      <c r="BB606" s="99"/>
      <c r="BC606" s="99"/>
    </row>
    <row r="607" spans="6:55" x14ac:dyDescent="0.25">
      <c r="F607" s="99"/>
      <c r="G607" s="99"/>
      <c r="H607" s="99"/>
      <c r="I607" s="99"/>
      <c r="J607" s="99"/>
      <c r="K607" s="99"/>
      <c r="L607" s="99"/>
      <c r="AF607" s="99"/>
      <c r="AG607" s="99"/>
      <c r="AH607" s="99"/>
      <c r="AJ607" s="99"/>
      <c r="AK607" s="99"/>
      <c r="AL607" s="99"/>
      <c r="AN607" s="99"/>
      <c r="AO607" s="99"/>
      <c r="AQ607" s="99"/>
      <c r="AR607" s="99"/>
      <c r="AT607" s="99"/>
      <c r="AU607" s="99"/>
      <c r="AY607" s="99"/>
      <c r="BB607" s="99"/>
      <c r="BC607" s="99"/>
    </row>
    <row r="608" spans="6:55" x14ac:dyDescent="0.25">
      <c r="F608" s="99"/>
      <c r="G608" s="99"/>
      <c r="H608" s="99"/>
      <c r="I608" s="99"/>
      <c r="J608" s="99"/>
      <c r="K608" s="99"/>
      <c r="L608" s="99"/>
      <c r="AF608" s="99"/>
      <c r="AG608" s="99"/>
      <c r="AH608" s="99"/>
      <c r="AJ608" s="99"/>
      <c r="AK608" s="99"/>
      <c r="AL608" s="99"/>
      <c r="AN608" s="99"/>
      <c r="AO608" s="99"/>
      <c r="AQ608" s="99"/>
      <c r="AR608" s="99"/>
      <c r="AT608" s="99"/>
      <c r="AU608" s="99"/>
      <c r="AY608" s="99"/>
      <c r="BB608" s="99"/>
      <c r="BC608" s="99"/>
    </row>
    <row r="609" spans="6:55" x14ac:dyDescent="0.25">
      <c r="F609" s="99"/>
      <c r="G609" s="99"/>
      <c r="H609" s="99"/>
      <c r="I609" s="99"/>
      <c r="J609" s="99"/>
      <c r="K609" s="99"/>
      <c r="L609" s="99"/>
      <c r="AF609" s="99"/>
      <c r="AG609" s="99"/>
      <c r="AH609" s="99"/>
      <c r="AJ609" s="99"/>
      <c r="AK609" s="99"/>
      <c r="AL609" s="99"/>
      <c r="AN609" s="99"/>
      <c r="AO609" s="99"/>
      <c r="AQ609" s="99"/>
      <c r="AR609" s="99"/>
      <c r="AT609" s="99"/>
      <c r="AU609" s="99"/>
      <c r="AY609" s="99"/>
      <c r="BB609" s="99"/>
      <c r="BC609" s="99"/>
    </row>
    <row r="610" spans="6:55" x14ac:dyDescent="0.25">
      <c r="F610" s="99"/>
      <c r="G610" s="99"/>
      <c r="H610" s="99"/>
      <c r="I610" s="99"/>
      <c r="J610" s="99"/>
      <c r="K610" s="99"/>
      <c r="L610" s="99"/>
      <c r="AF610" s="99"/>
      <c r="AG610" s="99"/>
      <c r="AH610" s="99"/>
      <c r="AJ610" s="99"/>
      <c r="AK610" s="99"/>
      <c r="AL610" s="99"/>
      <c r="AN610" s="99"/>
      <c r="AO610" s="99"/>
      <c r="AQ610" s="99"/>
      <c r="AR610" s="99"/>
      <c r="AT610" s="99"/>
      <c r="AU610" s="99"/>
      <c r="AY610" s="99"/>
      <c r="BB610" s="99"/>
      <c r="BC610" s="99"/>
    </row>
    <row r="611" spans="6:55" x14ac:dyDescent="0.25">
      <c r="F611" s="99"/>
      <c r="G611" s="99"/>
      <c r="H611" s="99"/>
      <c r="I611" s="99"/>
      <c r="J611" s="99"/>
      <c r="K611" s="99"/>
      <c r="L611" s="99"/>
      <c r="AF611" s="99"/>
      <c r="AG611" s="99"/>
      <c r="AH611" s="99"/>
      <c r="AJ611" s="99"/>
      <c r="AK611" s="99"/>
      <c r="AL611" s="99"/>
      <c r="AN611" s="99"/>
      <c r="AO611" s="99"/>
      <c r="AQ611" s="99"/>
      <c r="AR611" s="99"/>
      <c r="AT611" s="99"/>
      <c r="AU611" s="99"/>
      <c r="AY611" s="99"/>
      <c r="BB611" s="99"/>
      <c r="BC611" s="99"/>
    </row>
    <row r="612" spans="6:55" x14ac:dyDescent="0.25">
      <c r="F612" s="99"/>
      <c r="G612" s="99"/>
      <c r="H612" s="99"/>
      <c r="I612" s="99"/>
      <c r="J612" s="99"/>
      <c r="K612" s="99"/>
      <c r="L612" s="99"/>
      <c r="AF612" s="99"/>
      <c r="AG612" s="99"/>
      <c r="AH612" s="99"/>
      <c r="AJ612" s="99"/>
      <c r="AK612" s="99"/>
      <c r="AL612" s="99"/>
      <c r="AN612" s="99"/>
      <c r="AO612" s="99"/>
      <c r="AQ612" s="99"/>
      <c r="AR612" s="99"/>
      <c r="AT612" s="99"/>
      <c r="AU612" s="99"/>
      <c r="AY612" s="99"/>
      <c r="BB612" s="99"/>
      <c r="BC612" s="99"/>
    </row>
    <row r="613" spans="6:55" x14ac:dyDescent="0.25">
      <c r="F613" s="99"/>
      <c r="G613" s="99"/>
      <c r="H613" s="99"/>
      <c r="I613" s="99"/>
      <c r="J613" s="99"/>
      <c r="K613" s="99"/>
      <c r="L613" s="99"/>
      <c r="AF613" s="99"/>
      <c r="AG613" s="99"/>
      <c r="AH613" s="99"/>
      <c r="AJ613" s="99"/>
      <c r="AK613" s="99"/>
      <c r="AL613" s="99"/>
      <c r="AN613" s="99"/>
      <c r="AO613" s="99"/>
      <c r="AQ613" s="99"/>
      <c r="AR613" s="99"/>
      <c r="AT613" s="99"/>
      <c r="AU613" s="99"/>
      <c r="AY613" s="99"/>
      <c r="BB613" s="99"/>
      <c r="BC613" s="99"/>
    </row>
    <row r="614" spans="6:55" x14ac:dyDescent="0.25">
      <c r="F614" s="99"/>
      <c r="G614" s="99"/>
      <c r="H614" s="99"/>
      <c r="I614" s="99"/>
      <c r="J614" s="99"/>
      <c r="K614" s="99"/>
      <c r="L614" s="99"/>
      <c r="AF614" s="99"/>
      <c r="AG614" s="99"/>
      <c r="AH614" s="99"/>
      <c r="AJ614" s="99"/>
      <c r="AK614" s="99"/>
      <c r="AL614" s="99"/>
      <c r="AN614" s="99"/>
      <c r="AO614" s="99"/>
      <c r="AQ614" s="99"/>
      <c r="AR614" s="99"/>
      <c r="AT614" s="99"/>
      <c r="AU614" s="99"/>
      <c r="AY614" s="99"/>
      <c r="BB614" s="99"/>
      <c r="BC614" s="99"/>
    </row>
    <row r="615" spans="6:55" x14ac:dyDescent="0.25">
      <c r="F615" s="99"/>
      <c r="G615" s="99"/>
      <c r="H615" s="99"/>
      <c r="I615" s="99"/>
      <c r="J615" s="99"/>
      <c r="K615" s="99"/>
      <c r="L615" s="99"/>
      <c r="AF615" s="99"/>
      <c r="AG615" s="99"/>
      <c r="AH615" s="99"/>
      <c r="AJ615" s="99"/>
      <c r="AK615" s="99"/>
      <c r="AL615" s="99"/>
      <c r="AN615" s="99"/>
      <c r="AO615" s="99"/>
      <c r="AQ615" s="99"/>
      <c r="AR615" s="99"/>
      <c r="AT615" s="99"/>
      <c r="AU615" s="99"/>
      <c r="AY615" s="99"/>
      <c r="BB615" s="99"/>
      <c r="BC615" s="99"/>
    </row>
    <row r="616" spans="6:55" x14ac:dyDescent="0.25">
      <c r="F616" s="99"/>
      <c r="G616" s="99"/>
      <c r="H616" s="99"/>
      <c r="I616" s="99"/>
      <c r="J616" s="99"/>
      <c r="K616" s="99"/>
      <c r="L616" s="99"/>
      <c r="AF616" s="99"/>
      <c r="AG616" s="99"/>
      <c r="AH616" s="99"/>
      <c r="AJ616" s="99"/>
      <c r="AK616" s="99"/>
      <c r="AL616" s="99"/>
      <c r="AN616" s="99"/>
      <c r="AO616" s="99"/>
      <c r="AQ616" s="99"/>
      <c r="AR616" s="99"/>
      <c r="AT616" s="99"/>
      <c r="AU616" s="99"/>
      <c r="AY616" s="99"/>
      <c r="BB616" s="99"/>
      <c r="BC616" s="99"/>
    </row>
    <row r="617" spans="6:55" x14ac:dyDescent="0.25">
      <c r="F617" s="99"/>
      <c r="G617" s="99"/>
      <c r="H617" s="99"/>
      <c r="I617" s="99"/>
      <c r="J617" s="99"/>
      <c r="K617" s="99"/>
      <c r="L617" s="99"/>
      <c r="AF617" s="99"/>
      <c r="AG617" s="99"/>
      <c r="AH617" s="99"/>
      <c r="AJ617" s="99"/>
      <c r="AK617" s="99"/>
      <c r="AL617" s="99"/>
      <c r="AN617" s="99"/>
      <c r="AO617" s="99"/>
      <c r="AQ617" s="99"/>
      <c r="AR617" s="99"/>
      <c r="AT617" s="99"/>
      <c r="AU617" s="99"/>
      <c r="AY617" s="99"/>
      <c r="BB617" s="99"/>
      <c r="BC617" s="99"/>
    </row>
    <row r="618" spans="6:55" x14ac:dyDescent="0.25">
      <c r="F618" s="99"/>
      <c r="G618" s="99"/>
      <c r="H618" s="99"/>
      <c r="I618" s="99"/>
      <c r="J618" s="99"/>
      <c r="K618" s="99"/>
      <c r="L618" s="99"/>
      <c r="AF618" s="99"/>
      <c r="AG618" s="99"/>
      <c r="AH618" s="99"/>
      <c r="AJ618" s="99"/>
      <c r="AK618" s="99"/>
      <c r="AL618" s="99"/>
      <c r="AN618" s="99"/>
      <c r="AO618" s="99"/>
      <c r="AQ618" s="99"/>
      <c r="AR618" s="99"/>
      <c r="AT618" s="99"/>
      <c r="AU618" s="99"/>
      <c r="AY618" s="99"/>
      <c r="BB618" s="99"/>
      <c r="BC618" s="99"/>
    </row>
    <row r="619" spans="6:55" x14ac:dyDescent="0.25">
      <c r="F619" s="99"/>
      <c r="G619" s="99"/>
      <c r="H619" s="99"/>
      <c r="I619" s="99"/>
      <c r="J619" s="99"/>
      <c r="K619" s="99"/>
      <c r="L619" s="99"/>
      <c r="AF619" s="99"/>
      <c r="AG619" s="99"/>
      <c r="AH619" s="99"/>
      <c r="AJ619" s="99"/>
      <c r="AK619" s="99"/>
      <c r="AL619" s="99"/>
      <c r="AN619" s="99"/>
      <c r="AO619" s="99"/>
      <c r="AQ619" s="99"/>
      <c r="AR619" s="99"/>
      <c r="AT619" s="99"/>
      <c r="AU619" s="99"/>
      <c r="AY619" s="99"/>
      <c r="BB619" s="99"/>
      <c r="BC619" s="99"/>
    </row>
    <row r="620" spans="6:55" x14ac:dyDescent="0.25">
      <c r="F620" s="99"/>
      <c r="G620" s="99"/>
      <c r="H620" s="99"/>
      <c r="I620" s="99"/>
      <c r="J620" s="99"/>
      <c r="K620" s="99"/>
      <c r="L620" s="99"/>
      <c r="AF620" s="99"/>
      <c r="AG620" s="99"/>
      <c r="AH620" s="99"/>
      <c r="AJ620" s="99"/>
      <c r="AK620" s="99"/>
      <c r="AL620" s="99"/>
      <c r="AN620" s="99"/>
      <c r="AO620" s="99"/>
      <c r="AQ620" s="99"/>
      <c r="AR620" s="99"/>
      <c r="AT620" s="99"/>
      <c r="AU620" s="99"/>
      <c r="AY620" s="99"/>
      <c r="BB620" s="99"/>
      <c r="BC620" s="99"/>
    </row>
    <row r="621" spans="6:55" x14ac:dyDescent="0.25">
      <c r="F621" s="99"/>
      <c r="G621" s="99"/>
      <c r="H621" s="99"/>
      <c r="I621" s="99"/>
      <c r="J621" s="99"/>
      <c r="K621" s="99"/>
      <c r="L621" s="99"/>
      <c r="AF621" s="99"/>
      <c r="AG621" s="99"/>
      <c r="AH621" s="99"/>
      <c r="AJ621" s="99"/>
      <c r="AK621" s="99"/>
      <c r="AL621" s="99"/>
      <c r="AN621" s="99"/>
      <c r="AO621" s="99"/>
      <c r="AQ621" s="99"/>
      <c r="AR621" s="99"/>
      <c r="AT621" s="99"/>
      <c r="AU621" s="99"/>
      <c r="AY621" s="99"/>
      <c r="BB621" s="99"/>
      <c r="BC621" s="99"/>
    </row>
    <row r="622" spans="6:55" x14ac:dyDescent="0.25">
      <c r="F622" s="99"/>
      <c r="G622" s="99"/>
      <c r="H622" s="99"/>
      <c r="I622" s="99"/>
      <c r="J622" s="99"/>
      <c r="K622" s="99"/>
      <c r="L622" s="99"/>
      <c r="AF622" s="99"/>
      <c r="AG622" s="99"/>
      <c r="AH622" s="99"/>
      <c r="AJ622" s="99"/>
      <c r="AK622" s="99"/>
      <c r="AL622" s="99"/>
      <c r="AN622" s="99"/>
      <c r="AO622" s="99"/>
      <c r="AQ622" s="99"/>
      <c r="AR622" s="99"/>
      <c r="AT622" s="99"/>
      <c r="AU622" s="99"/>
      <c r="AY622" s="99"/>
      <c r="BB622" s="99"/>
      <c r="BC622" s="99"/>
    </row>
    <row r="623" spans="6:55" x14ac:dyDescent="0.25">
      <c r="F623" s="99"/>
      <c r="G623" s="99"/>
      <c r="H623" s="99"/>
      <c r="I623" s="99"/>
      <c r="J623" s="99"/>
      <c r="K623" s="99"/>
      <c r="L623" s="99"/>
      <c r="AF623" s="99"/>
      <c r="AG623" s="99"/>
      <c r="AH623" s="99"/>
      <c r="AJ623" s="99"/>
      <c r="AK623" s="99"/>
      <c r="AL623" s="99"/>
      <c r="AN623" s="99"/>
      <c r="AO623" s="99"/>
      <c r="AQ623" s="99"/>
      <c r="AR623" s="99"/>
      <c r="AT623" s="99"/>
      <c r="AU623" s="99"/>
      <c r="AY623" s="99"/>
      <c r="BB623" s="99"/>
      <c r="BC623" s="99"/>
    </row>
    <row r="624" spans="6:55" x14ac:dyDescent="0.25">
      <c r="F624" s="99"/>
      <c r="G624" s="99"/>
      <c r="H624" s="99"/>
      <c r="I624" s="99"/>
      <c r="J624" s="99"/>
      <c r="K624" s="99"/>
      <c r="L624" s="99"/>
      <c r="AF624" s="99"/>
      <c r="AG624" s="99"/>
      <c r="AH624" s="99"/>
      <c r="AJ624" s="99"/>
      <c r="AK624" s="99"/>
      <c r="AL624" s="99"/>
      <c r="AN624" s="99"/>
      <c r="AO624" s="99"/>
      <c r="AQ624" s="99"/>
      <c r="AR624" s="99"/>
      <c r="AT624" s="99"/>
      <c r="AU624" s="99"/>
      <c r="AY624" s="99"/>
      <c r="BB624" s="99"/>
      <c r="BC624" s="99"/>
    </row>
    <row r="625" spans="6:55" x14ac:dyDescent="0.25">
      <c r="F625" s="99"/>
      <c r="G625" s="99"/>
      <c r="H625" s="99"/>
      <c r="I625" s="99"/>
      <c r="J625" s="99"/>
      <c r="K625" s="99"/>
      <c r="L625" s="99"/>
      <c r="AF625" s="99"/>
      <c r="AG625" s="99"/>
      <c r="AH625" s="99"/>
      <c r="AJ625" s="99"/>
      <c r="AK625" s="99"/>
      <c r="AL625" s="99"/>
      <c r="AN625" s="99"/>
      <c r="AO625" s="99"/>
      <c r="AQ625" s="99"/>
      <c r="AR625" s="99"/>
      <c r="AT625" s="99"/>
      <c r="AU625" s="99"/>
      <c r="AY625" s="99"/>
      <c r="BB625" s="99"/>
      <c r="BC625" s="99"/>
    </row>
    <row r="626" spans="6:55" x14ac:dyDescent="0.25">
      <c r="F626" s="99"/>
      <c r="G626" s="99"/>
      <c r="H626" s="99"/>
      <c r="I626" s="99"/>
      <c r="J626" s="99"/>
      <c r="K626" s="99"/>
      <c r="L626" s="99"/>
      <c r="AF626" s="99"/>
      <c r="AG626" s="99"/>
      <c r="AH626" s="99"/>
      <c r="AJ626" s="99"/>
      <c r="AK626" s="99"/>
      <c r="AL626" s="99"/>
      <c r="AN626" s="99"/>
      <c r="AO626" s="99"/>
      <c r="AQ626" s="99"/>
      <c r="AR626" s="99"/>
      <c r="AT626" s="99"/>
      <c r="AU626" s="99"/>
      <c r="AY626" s="99"/>
      <c r="BB626" s="99"/>
      <c r="BC626" s="99"/>
    </row>
    <row r="627" spans="6:55" x14ac:dyDescent="0.25">
      <c r="F627" s="99"/>
      <c r="G627" s="99"/>
      <c r="H627" s="99"/>
      <c r="I627" s="99"/>
      <c r="J627" s="99"/>
      <c r="K627" s="99"/>
      <c r="L627" s="99"/>
      <c r="AF627" s="99"/>
      <c r="AG627" s="99"/>
      <c r="AH627" s="99"/>
      <c r="AJ627" s="99"/>
      <c r="AK627" s="99"/>
      <c r="AL627" s="99"/>
      <c r="AN627" s="99"/>
      <c r="AO627" s="99"/>
      <c r="AQ627" s="99"/>
      <c r="AR627" s="99"/>
      <c r="AT627" s="99"/>
      <c r="AU627" s="99"/>
      <c r="AY627" s="99"/>
      <c r="BB627" s="99"/>
      <c r="BC627" s="99"/>
    </row>
    <row r="628" spans="6:55" x14ac:dyDescent="0.25">
      <c r="F628" s="99"/>
      <c r="G628" s="99"/>
      <c r="H628" s="99"/>
      <c r="I628" s="99"/>
      <c r="J628" s="99"/>
      <c r="K628" s="99"/>
      <c r="L628" s="99"/>
      <c r="AF628" s="99"/>
      <c r="AG628" s="99"/>
      <c r="AH628" s="99"/>
      <c r="AJ628" s="99"/>
      <c r="AK628" s="99"/>
      <c r="AL628" s="99"/>
      <c r="AN628" s="99"/>
      <c r="AO628" s="99"/>
      <c r="AQ628" s="99"/>
      <c r="AR628" s="99"/>
      <c r="AT628" s="99"/>
      <c r="AU628" s="99"/>
      <c r="AY628" s="99"/>
      <c r="BB628" s="99"/>
      <c r="BC628" s="99"/>
    </row>
    <row r="629" spans="6:55" x14ac:dyDescent="0.25">
      <c r="F629" s="99"/>
      <c r="G629" s="99"/>
      <c r="H629" s="99"/>
      <c r="I629" s="99"/>
      <c r="J629" s="99"/>
      <c r="K629" s="99"/>
      <c r="L629" s="99"/>
      <c r="AF629" s="99"/>
      <c r="AG629" s="99"/>
      <c r="AH629" s="99"/>
      <c r="AJ629" s="99"/>
      <c r="AK629" s="99"/>
      <c r="AL629" s="99"/>
      <c r="AN629" s="99"/>
      <c r="AO629" s="99"/>
      <c r="AQ629" s="99"/>
      <c r="AR629" s="99"/>
      <c r="AT629" s="99"/>
      <c r="AU629" s="99"/>
      <c r="AY629" s="99"/>
      <c r="BB629" s="99"/>
      <c r="BC629" s="99"/>
    </row>
    <row r="630" spans="6:55" x14ac:dyDescent="0.25">
      <c r="F630" s="99"/>
      <c r="G630" s="99"/>
      <c r="H630" s="99"/>
      <c r="I630" s="99"/>
      <c r="J630" s="99"/>
      <c r="K630" s="99"/>
      <c r="L630" s="99"/>
      <c r="AF630" s="99"/>
      <c r="AG630" s="99"/>
      <c r="AH630" s="99"/>
      <c r="AJ630" s="99"/>
      <c r="AK630" s="99"/>
      <c r="AL630" s="99"/>
      <c r="AN630" s="99"/>
      <c r="AO630" s="99"/>
      <c r="AQ630" s="99"/>
      <c r="AR630" s="99"/>
      <c r="AT630" s="99"/>
      <c r="AU630" s="99"/>
      <c r="AY630" s="99"/>
      <c r="BB630" s="99"/>
      <c r="BC630" s="99"/>
    </row>
    <row r="631" spans="6:55" x14ac:dyDescent="0.25">
      <c r="F631" s="99"/>
      <c r="G631" s="99"/>
      <c r="H631" s="99"/>
      <c r="I631" s="99"/>
      <c r="J631" s="99"/>
      <c r="K631" s="99"/>
      <c r="L631" s="99"/>
      <c r="AF631" s="99"/>
      <c r="AG631" s="99"/>
      <c r="AH631" s="99"/>
      <c r="AJ631" s="99"/>
      <c r="AK631" s="99"/>
      <c r="AL631" s="99"/>
      <c r="AN631" s="99"/>
      <c r="AO631" s="99"/>
      <c r="AQ631" s="99"/>
      <c r="AR631" s="99"/>
      <c r="AT631" s="99"/>
      <c r="AU631" s="99"/>
      <c r="AY631" s="99"/>
      <c r="BB631" s="99"/>
      <c r="BC631" s="99"/>
    </row>
    <row r="632" spans="6:55" x14ac:dyDescent="0.25">
      <c r="F632" s="99"/>
      <c r="G632" s="99"/>
      <c r="H632" s="99"/>
      <c r="I632" s="99"/>
      <c r="J632" s="99"/>
      <c r="K632" s="99"/>
      <c r="L632" s="99"/>
      <c r="AF632" s="99"/>
      <c r="AG632" s="99"/>
      <c r="AH632" s="99"/>
      <c r="AJ632" s="99"/>
      <c r="AK632" s="99"/>
      <c r="AL632" s="99"/>
      <c r="AN632" s="99"/>
      <c r="AO632" s="99"/>
      <c r="AQ632" s="99"/>
      <c r="AR632" s="99"/>
      <c r="AT632" s="99"/>
      <c r="AU632" s="99"/>
      <c r="AY632" s="99"/>
      <c r="BB632" s="99"/>
      <c r="BC632" s="99"/>
    </row>
    <row r="633" spans="6:55" x14ac:dyDescent="0.25">
      <c r="F633" s="99"/>
      <c r="G633" s="99"/>
      <c r="H633" s="99"/>
      <c r="I633" s="99"/>
      <c r="J633" s="99"/>
      <c r="K633" s="99"/>
      <c r="L633" s="99"/>
      <c r="AF633" s="99"/>
      <c r="AG633" s="99"/>
      <c r="AH633" s="99"/>
      <c r="AJ633" s="99"/>
      <c r="AK633" s="99"/>
      <c r="AL633" s="99"/>
      <c r="AN633" s="99"/>
      <c r="AO633" s="99"/>
      <c r="AQ633" s="99"/>
      <c r="AR633" s="99"/>
      <c r="AT633" s="99"/>
      <c r="AU633" s="99"/>
      <c r="AY633" s="99"/>
      <c r="BB633" s="99"/>
      <c r="BC633" s="99"/>
    </row>
    <row r="634" spans="6:55" x14ac:dyDescent="0.25">
      <c r="F634" s="99"/>
      <c r="G634" s="99"/>
      <c r="H634" s="99"/>
      <c r="I634" s="99"/>
      <c r="J634" s="99"/>
      <c r="K634" s="99"/>
      <c r="L634" s="99"/>
      <c r="AF634" s="99"/>
      <c r="AG634" s="99"/>
      <c r="AH634" s="99"/>
      <c r="AJ634" s="99"/>
      <c r="AK634" s="99"/>
      <c r="AL634" s="99"/>
      <c r="AN634" s="99"/>
      <c r="AO634" s="99"/>
      <c r="AQ634" s="99"/>
      <c r="AR634" s="99"/>
      <c r="AT634" s="99"/>
      <c r="AU634" s="99"/>
      <c r="AY634" s="99"/>
      <c r="BB634" s="99"/>
      <c r="BC634" s="99"/>
    </row>
    <row r="635" spans="6:55" x14ac:dyDescent="0.25">
      <c r="F635" s="99"/>
      <c r="G635" s="99"/>
      <c r="H635" s="99"/>
      <c r="I635" s="99"/>
      <c r="J635" s="99"/>
      <c r="K635" s="99"/>
      <c r="L635" s="99"/>
      <c r="AF635" s="99"/>
      <c r="AG635" s="99"/>
      <c r="AH635" s="99"/>
      <c r="AJ635" s="99"/>
      <c r="AK635" s="99"/>
      <c r="AL635" s="99"/>
      <c r="AN635" s="99"/>
      <c r="AO635" s="99"/>
      <c r="AQ635" s="99"/>
      <c r="AR635" s="99"/>
      <c r="AT635" s="99"/>
      <c r="AU635" s="99"/>
      <c r="AY635" s="99"/>
      <c r="BB635" s="99"/>
      <c r="BC635" s="99"/>
    </row>
    <row r="636" spans="6:55" x14ac:dyDescent="0.25">
      <c r="F636" s="99"/>
      <c r="G636" s="99"/>
      <c r="H636" s="99"/>
      <c r="I636" s="99"/>
      <c r="J636" s="99"/>
      <c r="K636" s="99"/>
      <c r="L636" s="99"/>
      <c r="AF636" s="99"/>
      <c r="AG636" s="99"/>
      <c r="AH636" s="99"/>
      <c r="AJ636" s="99"/>
      <c r="AK636" s="99"/>
      <c r="AL636" s="99"/>
      <c r="AN636" s="99"/>
      <c r="AO636" s="99"/>
      <c r="AQ636" s="99"/>
      <c r="AR636" s="99"/>
      <c r="AT636" s="99"/>
      <c r="AU636" s="99"/>
      <c r="AY636" s="99"/>
      <c r="BB636" s="99"/>
      <c r="BC636" s="99"/>
    </row>
    <row r="637" spans="6:55" x14ac:dyDescent="0.25">
      <c r="F637" s="99"/>
      <c r="G637" s="99"/>
      <c r="H637" s="99"/>
      <c r="I637" s="99"/>
      <c r="J637" s="99"/>
      <c r="K637" s="99"/>
      <c r="L637" s="99"/>
      <c r="AF637" s="99"/>
      <c r="AG637" s="99"/>
      <c r="AH637" s="99"/>
      <c r="AJ637" s="99"/>
      <c r="AK637" s="99"/>
      <c r="AL637" s="99"/>
      <c r="AN637" s="99"/>
      <c r="AO637" s="99"/>
      <c r="AQ637" s="99"/>
      <c r="AR637" s="99"/>
      <c r="AT637" s="99"/>
      <c r="AU637" s="99"/>
      <c r="AY637" s="99"/>
      <c r="BB637" s="99"/>
      <c r="BC637" s="99"/>
    </row>
    <row r="638" spans="6:55" x14ac:dyDescent="0.25">
      <c r="F638" s="99"/>
      <c r="G638" s="99"/>
      <c r="H638" s="99"/>
      <c r="I638" s="99"/>
      <c r="J638" s="99"/>
      <c r="K638" s="99"/>
      <c r="L638" s="99"/>
      <c r="AF638" s="99"/>
      <c r="AG638" s="99"/>
      <c r="AH638" s="99"/>
      <c r="AJ638" s="99"/>
      <c r="AK638" s="99"/>
      <c r="AL638" s="99"/>
      <c r="AN638" s="99"/>
      <c r="AO638" s="99"/>
      <c r="AQ638" s="99"/>
      <c r="AR638" s="99"/>
      <c r="AT638" s="99"/>
      <c r="AU638" s="99"/>
      <c r="AY638" s="99"/>
      <c r="BB638" s="99"/>
      <c r="BC638" s="99"/>
    </row>
    <row r="639" spans="6:55" x14ac:dyDescent="0.25">
      <c r="F639" s="99"/>
      <c r="G639" s="99"/>
      <c r="H639" s="99"/>
      <c r="I639" s="99"/>
      <c r="J639" s="99"/>
      <c r="K639" s="99"/>
      <c r="L639" s="99"/>
      <c r="AF639" s="99"/>
      <c r="AG639" s="99"/>
      <c r="AH639" s="99"/>
      <c r="AJ639" s="99"/>
      <c r="AK639" s="99"/>
      <c r="AL639" s="99"/>
      <c r="AN639" s="99"/>
      <c r="AO639" s="99"/>
      <c r="AQ639" s="99"/>
      <c r="AR639" s="99"/>
      <c r="AT639" s="99"/>
      <c r="AU639" s="99"/>
      <c r="AY639" s="99"/>
      <c r="BB639" s="99"/>
      <c r="BC639" s="99"/>
    </row>
    <row r="640" spans="6:55" x14ac:dyDescent="0.25">
      <c r="F640" s="99"/>
      <c r="G640" s="99"/>
      <c r="H640" s="99"/>
      <c r="I640" s="99"/>
      <c r="J640" s="99"/>
      <c r="K640" s="99"/>
      <c r="L640" s="99"/>
      <c r="AF640" s="99"/>
      <c r="AG640" s="99"/>
      <c r="AH640" s="99"/>
      <c r="AJ640" s="99"/>
      <c r="AK640" s="99"/>
      <c r="AL640" s="99"/>
      <c r="AN640" s="99"/>
      <c r="AO640" s="99"/>
      <c r="AQ640" s="99"/>
      <c r="AR640" s="99"/>
      <c r="AT640" s="99"/>
      <c r="AU640" s="99"/>
      <c r="AY640" s="99"/>
      <c r="BB640" s="99"/>
      <c r="BC640" s="99"/>
    </row>
    <row r="641" spans="6:55" x14ac:dyDescent="0.25">
      <c r="F641" s="99"/>
      <c r="G641" s="99"/>
      <c r="H641" s="99"/>
      <c r="I641" s="99"/>
      <c r="J641" s="99"/>
      <c r="K641" s="99"/>
      <c r="L641" s="99"/>
      <c r="AF641" s="99"/>
      <c r="AG641" s="99"/>
      <c r="AH641" s="99"/>
      <c r="AJ641" s="99"/>
      <c r="AK641" s="99"/>
      <c r="AL641" s="99"/>
      <c r="AN641" s="99"/>
      <c r="AO641" s="99"/>
      <c r="AQ641" s="99"/>
      <c r="AR641" s="99"/>
      <c r="AT641" s="99"/>
      <c r="AU641" s="99"/>
      <c r="AY641" s="99"/>
      <c r="BB641" s="99"/>
      <c r="BC641" s="99"/>
    </row>
    <row r="642" spans="6:55" x14ac:dyDescent="0.25">
      <c r="F642" s="99"/>
      <c r="G642" s="99"/>
      <c r="H642" s="99"/>
      <c r="I642" s="99"/>
      <c r="J642" s="99"/>
      <c r="K642" s="99"/>
      <c r="L642" s="99"/>
      <c r="AF642" s="99"/>
      <c r="AG642" s="99"/>
      <c r="AH642" s="99"/>
      <c r="AJ642" s="99"/>
      <c r="AK642" s="99"/>
      <c r="AL642" s="99"/>
      <c r="AN642" s="99"/>
      <c r="AO642" s="99"/>
      <c r="AQ642" s="99"/>
      <c r="AR642" s="99"/>
      <c r="AT642" s="99"/>
      <c r="AU642" s="99"/>
      <c r="AY642" s="99"/>
      <c r="BB642" s="99"/>
      <c r="BC642" s="99"/>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17F14B"/>
  </sheetPr>
  <dimension ref="A1:BD642"/>
  <sheetViews>
    <sheetView tabSelected="1" topLeftCell="I2" workbookViewId="0">
      <selection activeCell="I5" sqref="I5"/>
    </sheetView>
  </sheetViews>
  <sheetFormatPr defaultRowHeight="15" x14ac:dyDescent="0.25"/>
  <cols>
    <col min="1" max="1" width="10.140625" style="99" hidden="1" customWidth="1"/>
    <col min="2" max="2" width="13.7109375" style="99" hidden="1" customWidth="1"/>
    <col min="3" max="3" width="9.5703125" style="99" hidden="1" customWidth="1"/>
    <col min="4" max="4" width="11.7109375" style="99" hidden="1" customWidth="1"/>
    <col min="5" max="5" width="13.28515625" style="99" hidden="1" customWidth="1"/>
    <col min="6" max="8" width="14.42578125" style="72" hidden="1" customWidth="1"/>
    <col min="9" max="9" width="27.140625" style="102" bestFit="1" customWidth="1"/>
    <col min="10" max="10" width="34.85546875" style="102" customWidth="1"/>
    <col min="11" max="11" width="42.28515625" style="102" bestFit="1" customWidth="1"/>
    <col min="12" max="12" width="7.140625" style="105" hidden="1" customWidth="1"/>
    <col min="13" max="13" width="12.5703125" style="99" bestFit="1" customWidth="1"/>
    <col min="14" max="14" width="18.28515625" style="99" hidden="1" customWidth="1"/>
    <col min="15" max="15" width="7" style="99" hidden="1" customWidth="1"/>
    <col min="16" max="16" width="6.5703125" style="99" hidden="1" customWidth="1"/>
    <col min="17" max="17" width="10.42578125" style="99" hidden="1" customWidth="1"/>
    <col min="18" max="18" width="9.140625" style="99" hidden="1" customWidth="1"/>
    <col min="19" max="19" width="6.42578125" style="99" hidden="1" customWidth="1"/>
    <col min="20" max="20" width="8" style="99" hidden="1" customWidth="1"/>
    <col min="21" max="22" width="10.7109375" style="99" hidden="1" customWidth="1"/>
    <col min="23" max="23" width="11.140625" style="99" hidden="1" customWidth="1"/>
    <col min="24" max="25" width="10.140625" style="99" hidden="1" customWidth="1"/>
    <col min="26" max="26" width="8.7109375" style="99" hidden="1" customWidth="1"/>
    <col min="27" max="27" width="13.140625" style="99" hidden="1" customWidth="1"/>
    <col min="28" max="28" width="18.42578125" style="99" hidden="1" customWidth="1"/>
    <col min="29" max="29" width="11.140625" style="99" hidden="1" customWidth="1"/>
    <col min="30" max="30" width="15.28515625" style="99" hidden="1" customWidth="1"/>
    <col min="31" max="31" width="19.7109375" style="99" hidden="1" customWidth="1"/>
    <col min="32" max="32" width="13.85546875" style="103" bestFit="1" customWidth="1"/>
    <col min="33" max="33" width="23.42578125" style="103" bestFit="1" customWidth="1"/>
    <col min="34" max="34" width="14.28515625" style="72" bestFit="1" customWidth="1"/>
    <col min="35" max="35" width="30.7109375" style="99" customWidth="1"/>
    <col min="36" max="36" width="28" style="101" bestFit="1" customWidth="1"/>
    <col min="37" max="37" width="14.28515625" style="103" customWidth="1"/>
    <col min="38" max="38" width="20.140625" style="103" bestFit="1" customWidth="1"/>
    <col min="39" max="39" width="27.42578125" style="99" customWidth="1"/>
    <col min="40" max="41" width="14.28515625" style="103" customWidth="1"/>
    <col min="42" max="42" width="27.42578125" style="99" customWidth="1"/>
    <col min="43" max="44" width="14.28515625" style="103" customWidth="1"/>
    <col min="45" max="45" width="27.42578125" style="99" customWidth="1"/>
    <col min="46" max="47" width="14.28515625" style="103" customWidth="1"/>
    <col min="48" max="48" width="27.42578125" style="99" customWidth="1"/>
    <col min="49" max="50" width="14.28515625" style="99" customWidth="1"/>
    <col min="51" max="51" width="54.42578125" style="111" customWidth="1"/>
    <col min="52" max="53" width="14.28515625" style="99" hidden="1" customWidth="1"/>
    <col min="54" max="54" width="14.28515625" style="104" hidden="1" customWidth="1"/>
    <col min="55" max="55" width="14.28515625" style="105" hidden="1" customWidth="1"/>
    <col min="56" max="62" width="0" style="99" hidden="1" customWidth="1"/>
    <col min="63" max="16384" width="9.140625" style="99"/>
  </cols>
  <sheetData>
    <row r="1" spans="1:56" s="87" customFormat="1" ht="15.75" hidden="1" thickBot="1" x14ac:dyDescent="0.3">
      <c r="F1" s="15"/>
      <c r="G1" s="15"/>
      <c r="H1" s="15"/>
      <c r="I1" s="88"/>
      <c r="J1" s="88"/>
      <c r="K1" s="88"/>
      <c r="L1" s="89"/>
      <c r="W1" s="90">
        <v>75</v>
      </c>
      <c r="X1" s="90">
        <v>1</v>
      </c>
      <c r="Y1" s="90">
        <v>0.2</v>
      </c>
      <c r="AB1" s="87">
        <v>2500</v>
      </c>
      <c r="AC1" s="90"/>
      <c r="AF1" s="90"/>
      <c r="AG1" s="90"/>
      <c r="AH1" s="15"/>
      <c r="AJ1" s="91"/>
      <c r="AK1" s="90"/>
      <c r="AL1" s="90"/>
      <c r="AN1" s="90"/>
      <c r="AO1" s="90"/>
      <c r="AQ1" s="90"/>
      <c r="AR1" s="90"/>
      <c r="AT1" s="90"/>
      <c r="AU1" s="90"/>
      <c r="AX1" s="87" t="s">
        <v>229</v>
      </c>
      <c r="AY1" s="118"/>
      <c r="BB1" s="196"/>
      <c r="BC1" s="89"/>
    </row>
    <row r="2" spans="1:56" s="98" customFormat="1" ht="43.5" thickBot="1" x14ac:dyDescent="0.3">
      <c r="A2" s="92" t="s">
        <v>27</v>
      </c>
      <c r="B2" s="93" t="s">
        <v>28</v>
      </c>
      <c r="C2" s="93" t="s">
        <v>29</v>
      </c>
      <c r="D2" s="93" t="s">
        <v>30</v>
      </c>
      <c r="E2" s="17" t="s">
        <v>31</v>
      </c>
      <c r="F2" s="18" t="s">
        <v>167</v>
      </c>
      <c r="G2" s="94" t="s">
        <v>33</v>
      </c>
      <c r="H2" s="94" t="s">
        <v>34</v>
      </c>
      <c r="I2" s="20" t="s">
        <v>32</v>
      </c>
      <c r="J2" s="20" t="s">
        <v>33</v>
      </c>
      <c r="K2" s="20" t="s">
        <v>34</v>
      </c>
      <c r="L2" s="95" t="s">
        <v>35</v>
      </c>
      <c r="M2" s="20" t="s">
        <v>36</v>
      </c>
      <c r="N2" s="93" t="s">
        <v>37</v>
      </c>
      <c r="O2" s="92" t="s">
        <v>38</v>
      </c>
      <c r="P2" s="92" t="s">
        <v>39</v>
      </c>
      <c r="Q2" s="92" t="s">
        <v>40</v>
      </c>
      <c r="R2" s="92" t="s">
        <v>41</v>
      </c>
      <c r="S2" s="92" t="s">
        <v>42</v>
      </c>
      <c r="T2" s="92" t="s">
        <v>43</v>
      </c>
      <c r="U2" s="92" t="s">
        <v>44</v>
      </c>
      <c r="V2" s="96" t="s">
        <v>45</v>
      </c>
      <c r="W2" s="92" t="s">
        <v>46</v>
      </c>
      <c r="X2" s="92" t="s">
        <v>47</v>
      </c>
      <c r="Y2" s="92" t="s">
        <v>48</v>
      </c>
      <c r="Z2" s="92" t="s">
        <v>49</v>
      </c>
      <c r="AA2" s="92" t="s">
        <v>50</v>
      </c>
      <c r="AB2" s="92" t="s">
        <v>168</v>
      </c>
      <c r="AC2" s="97" t="s">
        <v>52</v>
      </c>
      <c r="AD2" s="92" t="s">
        <v>53</v>
      </c>
      <c r="AE2" s="92" t="s">
        <v>169</v>
      </c>
      <c r="AF2" s="21" t="s">
        <v>54</v>
      </c>
      <c r="AG2" s="22" t="s">
        <v>55</v>
      </c>
      <c r="AH2" s="18" t="s">
        <v>56</v>
      </c>
      <c r="AI2" s="20" t="s">
        <v>57</v>
      </c>
      <c r="AJ2" s="23" t="s">
        <v>58</v>
      </c>
      <c r="AK2" s="22" t="s">
        <v>59</v>
      </c>
      <c r="AL2" s="22" t="s">
        <v>170</v>
      </c>
      <c r="AM2" s="20" t="s">
        <v>60</v>
      </c>
      <c r="AN2" s="22" t="s">
        <v>59</v>
      </c>
      <c r="AO2" s="22" t="s">
        <v>170</v>
      </c>
      <c r="AP2" s="20" t="s">
        <v>61</v>
      </c>
      <c r="AQ2" s="22" t="s">
        <v>59</v>
      </c>
      <c r="AR2" s="22" t="s">
        <v>170</v>
      </c>
      <c r="AS2" s="20" t="s">
        <v>62</v>
      </c>
      <c r="AT2" s="22" t="s">
        <v>59</v>
      </c>
      <c r="AU2" s="22" t="s">
        <v>170</v>
      </c>
      <c r="AV2" s="20" t="s">
        <v>63</v>
      </c>
      <c r="AW2" s="22" t="s">
        <v>59</v>
      </c>
      <c r="AX2" s="22" t="s">
        <v>170</v>
      </c>
      <c r="AY2" s="21" t="s">
        <v>64</v>
      </c>
      <c r="AZ2" s="24" t="s">
        <v>38</v>
      </c>
      <c r="BA2" s="24" t="s">
        <v>39</v>
      </c>
      <c r="BB2" s="197" t="s">
        <v>171</v>
      </c>
      <c r="BC2" s="95" t="s">
        <v>65</v>
      </c>
    </row>
    <row r="3" spans="1:56" ht="15" customHeight="1" x14ac:dyDescent="0.25">
      <c r="A3" s="198"/>
      <c r="B3" s="26" t="s">
        <v>66</v>
      </c>
      <c r="C3" s="26"/>
      <c r="D3" s="26" t="s">
        <v>376</v>
      </c>
      <c r="E3" s="44"/>
      <c r="F3" s="45"/>
      <c r="G3" s="139">
        <v>3400</v>
      </c>
      <c r="H3" s="139">
        <v>3799</v>
      </c>
      <c r="I3" s="138" t="s">
        <v>238</v>
      </c>
      <c r="J3" s="138" t="s">
        <v>172</v>
      </c>
      <c r="K3" s="138" t="s">
        <v>239</v>
      </c>
      <c r="L3" s="139">
        <v>35</v>
      </c>
      <c r="M3" s="137">
        <v>1</v>
      </c>
      <c r="N3" s="137" t="s">
        <v>69</v>
      </c>
      <c r="O3" s="47"/>
      <c r="P3" s="47"/>
      <c r="Q3" s="47"/>
      <c r="R3" s="47"/>
      <c r="S3" s="178"/>
      <c r="T3" s="47"/>
      <c r="U3" s="26"/>
      <c r="V3" s="47"/>
      <c r="W3" s="83"/>
      <c r="X3" s="83"/>
      <c r="Y3" s="83"/>
      <c r="Z3" s="83"/>
      <c r="AA3" s="83"/>
      <c r="AB3" s="26">
        <v>3</v>
      </c>
      <c r="AC3" s="83"/>
      <c r="AD3" s="83"/>
      <c r="AE3" s="26">
        <v>3</v>
      </c>
      <c r="AF3" s="179">
        <v>125495.75</v>
      </c>
      <c r="AG3" s="83">
        <f>1655.73+97990.08</f>
        <v>99645.81</v>
      </c>
      <c r="AH3" s="45" t="s">
        <v>79</v>
      </c>
      <c r="AI3" s="26"/>
      <c r="AJ3" s="47"/>
      <c r="AK3" s="83"/>
      <c r="AL3" s="83"/>
      <c r="AM3" s="26"/>
      <c r="AN3" s="83"/>
      <c r="AO3" s="83"/>
      <c r="AP3" s="26"/>
      <c r="AQ3" s="83"/>
      <c r="AR3" s="83"/>
      <c r="AS3" s="26"/>
      <c r="AT3" s="83"/>
      <c r="AU3" s="83"/>
      <c r="AV3" s="26"/>
      <c r="AW3" s="26"/>
      <c r="AX3" s="26"/>
      <c r="AY3" s="138" t="s">
        <v>240</v>
      </c>
      <c r="AZ3" s="180">
        <v>2381.3350792153701</v>
      </c>
      <c r="BA3" s="139">
        <v>34</v>
      </c>
      <c r="BB3" s="130">
        <v>80965</v>
      </c>
      <c r="BC3" s="82">
        <f>BB3/(5280*11.67)</f>
        <v>1.3139914569863156</v>
      </c>
      <c r="BD3" s="199"/>
    </row>
    <row r="4" spans="1:56" ht="15" customHeight="1" x14ac:dyDescent="0.25">
      <c r="A4" s="198"/>
      <c r="B4" s="26" t="s">
        <v>66</v>
      </c>
      <c r="C4" s="26"/>
      <c r="D4" s="26" t="s">
        <v>442</v>
      </c>
      <c r="E4" s="44"/>
      <c r="F4" s="45"/>
      <c r="G4" s="26"/>
      <c r="H4" s="26"/>
      <c r="I4" s="46" t="s">
        <v>176</v>
      </c>
      <c r="J4" s="46" t="s">
        <v>95</v>
      </c>
      <c r="K4" s="46" t="s">
        <v>81</v>
      </c>
      <c r="L4" s="84">
        <v>67</v>
      </c>
      <c r="M4" s="26">
        <v>1</v>
      </c>
      <c r="N4" s="26" t="s">
        <v>73</v>
      </c>
      <c r="O4" s="26"/>
      <c r="P4" s="26"/>
      <c r="Q4" s="26"/>
      <c r="R4" s="26"/>
      <c r="S4" s="26"/>
      <c r="T4" s="26"/>
      <c r="U4" s="26"/>
      <c r="V4" s="26"/>
      <c r="W4" s="26"/>
      <c r="X4" s="26"/>
      <c r="Y4" s="26"/>
      <c r="Z4" s="26"/>
      <c r="AA4" s="26"/>
      <c r="AB4" s="47"/>
      <c r="AC4" s="26"/>
      <c r="AD4" s="26"/>
      <c r="AE4" s="83"/>
      <c r="AF4" s="83">
        <v>293670</v>
      </c>
      <c r="AG4" s="83">
        <v>242320.52</v>
      </c>
      <c r="AH4" s="45" t="s">
        <v>79</v>
      </c>
      <c r="AI4" s="26"/>
      <c r="AJ4" s="47"/>
      <c r="AK4" s="83"/>
      <c r="AL4" s="83"/>
      <c r="AM4" s="26"/>
      <c r="AN4" s="83"/>
      <c r="AO4" s="83"/>
      <c r="AP4" s="26"/>
      <c r="AQ4" s="83"/>
      <c r="AR4" s="83"/>
      <c r="AS4" s="26"/>
      <c r="AT4" s="83"/>
      <c r="AU4" s="83"/>
      <c r="AV4" s="26"/>
      <c r="AW4" s="26"/>
      <c r="AX4" s="26"/>
      <c r="AY4" s="150" t="s">
        <v>443</v>
      </c>
      <c r="AZ4" s="84"/>
      <c r="BA4" s="84"/>
      <c r="BB4" s="81"/>
      <c r="BC4" s="82"/>
      <c r="BD4" s="199"/>
    </row>
    <row r="5" spans="1:56" ht="15" customHeight="1" x14ac:dyDescent="0.25">
      <c r="A5" s="198"/>
      <c r="B5" s="99" t="s">
        <v>66</v>
      </c>
      <c r="E5" s="100"/>
      <c r="F5" s="54"/>
      <c r="G5" s="99">
        <v>3700</v>
      </c>
      <c r="H5" s="99">
        <v>4199</v>
      </c>
      <c r="I5" s="102" t="s">
        <v>93</v>
      </c>
      <c r="J5" s="102" t="s">
        <v>469</v>
      </c>
      <c r="K5" s="102" t="s">
        <v>470</v>
      </c>
      <c r="L5" s="121">
        <v>50.004134724016126</v>
      </c>
      <c r="M5" s="99">
        <v>1</v>
      </c>
      <c r="N5" s="99" t="s">
        <v>69</v>
      </c>
      <c r="AF5" s="103">
        <v>72590.57650000001</v>
      </c>
      <c r="AH5" s="54"/>
      <c r="AJ5" s="106"/>
      <c r="AM5" s="200"/>
      <c r="AZ5" s="99">
        <v>1711.95</v>
      </c>
      <c r="BA5" s="99">
        <v>27.356307135138294</v>
      </c>
      <c r="BB5" s="104">
        <v>46832.630000000005</v>
      </c>
      <c r="BC5" s="82">
        <f>BB5/(5280*11.67)</f>
        <v>0.76005280958687138</v>
      </c>
      <c r="BD5" s="199"/>
    </row>
    <row r="6" spans="1:56" ht="15" customHeight="1" x14ac:dyDescent="0.25">
      <c r="A6" s="198"/>
      <c r="B6" s="99" t="s">
        <v>66</v>
      </c>
      <c r="E6" s="100"/>
      <c r="F6" s="54"/>
      <c r="G6" s="99">
        <v>2600</v>
      </c>
      <c r="H6" s="99">
        <v>2999</v>
      </c>
      <c r="I6" s="102" t="s">
        <v>93</v>
      </c>
      <c r="J6" s="102" t="s">
        <v>68</v>
      </c>
      <c r="K6" s="102" t="s">
        <v>471</v>
      </c>
      <c r="L6" s="121">
        <v>61.199453203739537</v>
      </c>
      <c r="M6" s="99">
        <v>1</v>
      </c>
      <c r="N6" s="99" t="s">
        <v>69</v>
      </c>
      <c r="AF6" s="103">
        <v>64222.824000000008</v>
      </c>
      <c r="AH6" s="54"/>
      <c r="AJ6" s="106"/>
      <c r="AM6" s="200"/>
      <c r="AZ6" s="99">
        <v>1255.22</v>
      </c>
      <c r="BA6" s="99">
        <v>33.009416675961184</v>
      </c>
      <c r="BB6" s="104">
        <v>41434.080000000002</v>
      </c>
      <c r="BC6" s="82">
        <f>BB6/(5280*11.67)</f>
        <v>0.67243904339020022</v>
      </c>
      <c r="BD6" s="199"/>
    </row>
    <row r="7" spans="1:56" ht="15" customHeight="1" x14ac:dyDescent="0.25">
      <c r="A7" s="198"/>
      <c r="B7" s="99" t="s">
        <v>66</v>
      </c>
      <c r="E7" s="100"/>
      <c r="G7" s="99">
        <v>3000</v>
      </c>
      <c r="H7" s="99">
        <v>3699</v>
      </c>
      <c r="I7" s="102" t="s">
        <v>93</v>
      </c>
      <c r="J7" s="102" t="s">
        <v>472</v>
      </c>
      <c r="K7" s="102" t="s">
        <v>473</v>
      </c>
      <c r="L7" s="132">
        <v>64.457266267730887</v>
      </c>
      <c r="M7" s="99">
        <v>1</v>
      </c>
      <c r="N7" s="99" t="s">
        <v>69</v>
      </c>
      <c r="AB7" s="101"/>
      <c r="AF7" s="103">
        <v>131092.80000000002</v>
      </c>
      <c r="AY7" s="109"/>
      <c r="AZ7" s="104">
        <v>2917.54</v>
      </c>
      <c r="BA7" s="104">
        <v>32.861616293178493</v>
      </c>
      <c r="BB7" s="201">
        <v>84576</v>
      </c>
      <c r="BC7" s="82">
        <f>BB7/(5280*11.67)</f>
        <v>1.3725948430318611</v>
      </c>
      <c r="BD7" s="199"/>
    </row>
    <row r="8" spans="1:56" ht="15" customHeight="1" x14ac:dyDescent="0.25">
      <c r="A8" s="198"/>
      <c r="B8" s="99" t="s">
        <v>66</v>
      </c>
      <c r="E8" s="100"/>
      <c r="G8" s="99">
        <v>2600</v>
      </c>
      <c r="H8" s="99">
        <v>4427</v>
      </c>
      <c r="I8" s="102" t="s">
        <v>94</v>
      </c>
      <c r="J8" s="102" t="s">
        <v>474</v>
      </c>
      <c r="K8" s="102" t="s">
        <v>470</v>
      </c>
      <c r="L8" s="132">
        <v>40.069371675598141</v>
      </c>
      <c r="M8" s="99">
        <v>1</v>
      </c>
      <c r="N8" s="99" t="s">
        <v>69</v>
      </c>
      <c r="AF8" s="103">
        <v>311221.40000000002</v>
      </c>
      <c r="AM8" s="108"/>
      <c r="AY8" s="109"/>
      <c r="AZ8" s="99">
        <v>5697.0894867738443</v>
      </c>
      <c r="BA8" s="99">
        <v>35.243961055226904</v>
      </c>
      <c r="BB8" s="201">
        <v>200788</v>
      </c>
      <c r="BC8" s="82">
        <f>BB8/(5280*11.67)</f>
        <v>3.2586144218534967</v>
      </c>
      <c r="BD8" s="199"/>
    </row>
    <row r="9" spans="1:56" ht="15" customHeight="1" x14ac:dyDescent="0.25">
      <c r="A9" s="198"/>
      <c r="B9" s="99" t="s">
        <v>66</v>
      </c>
      <c r="E9" s="100"/>
      <c r="G9" s="99">
        <v>3200</v>
      </c>
      <c r="H9" s="99">
        <v>3699</v>
      </c>
      <c r="I9" s="102" t="s">
        <v>67</v>
      </c>
      <c r="J9" s="102" t="s">
        <v>475</v>
      </c>
      <c r="K9" s="102" t="s">
        <v>471</v>
      </c>
      <c r="L9" s="121">
        <v>48.032244537299128</v>
      </c>
      <c r="M9" s="99">
        <v>1</v>
      </c>
      <c r="N9" s="99" t="s">
        <v>69</v>
      </c>
      <c r="AB9" s="101"/>
      <c r="AF9" s="103">
        <v>103495.05</v>
      </c>
      <c r="AY9" s="109"/>
      <c r="AZ9" s="104">
        <v>2281.6999999999998</v>
      </c>
      <c r="BA9" s="104">
        <v>29.263706885217164</v>
      </c>
      <c r="BB9" s="201">
        <v>66771</v>
      </c>
      <c r="BC9" s="82">
        <f>BB9/(5280*11.67)</f>
        <v>1.0836351951390513</v>
      </c>
      <c r="BD9" s="199"/>
    </row>
    <row r="10" spans="1:56" ht="15" customHeight="1" x14ac:dyDescent="0.25">
      <c r="A10" s="198"/>
      <c r="B10" s="99" t="s">
        <v>66</v>
      </c>
      <c r="G10" s="72">
        <v>1800</v>
      </c>
      <c r="H10" s="72">
        <v>7299</v>
      </c>
      <c r="I10" s="102" t="s">
        <v>289</v>
      </c>
      <c r="J10" s="102" t="s">
        <v>95</v>
      </c>
      <c r="K10" s="102" t="s">
        <v>290</v>
      </c>
      <c r="L10" s="121">
        <v>65.897786950972971</v>
      </c>
      <c r="M10" s="99">
        <v>1</v>
      </c>
      <c r="N10" s="99" t="s">
        <v>71</v>
      </c>
      <c r="AF10" s="103">
        <v>50887.649999999994</v>
      </c>
      <c r="AZ10" s="99">
        <v>1117</v>
      </c>
      <c r="BA10" s="99">
        <v>27.610564010743062</v>
      </c>
      <c r="BB10" s="104">
        <v>30841</v>
      </c>
      <c r="BC10" s="82">
        <f>BB10/(5280*11.67)</f>
        <v>0.50052257796473731</v>
      </c>
      <c r="BD10" s="199"/>
    </row>
    <row r="11" spans="1:56" ht="15" customHeight="1" x14ac:dyDescent="0.25">
      <c r="A11" s="198"/>
      <c r="B11" s="99" t="s">
        <v>66</v>
      </c>
      <c r="F11" s="99"/>
      <c r="G11" s="99">
        <v>6616</v>
      </c>
      <c r="H11" s="99">
        <v>7299</v>
      </c>
      <c r="I11" s="102" t="s">
        <v>289</v>
      </c>
      <c r="J11" s="102" t="s">
        <v>290</v>
      </c>
      <c r="K11" s="102" t="s">
        <v>75</v>
      </c>
      <c r="L11" s="121">
        <v>64.172800815997689</v>
      </c>
      <c r="M11" s="99">
        <v>1</v>
      </c>
      <c r="N11" s="99" t="s">
        <v>71</v>
      </c>
      <c r="AF11" s="103">
        <v>116082.681</v>
      </c>
      <c r="AH11" s="99"/>
      <c r="AQ11" s="99"/>
      <c r="AR11" s="99"/>
      <c r="AT11" s="99"/>
      <c r="AU11" s="99"/>
      <c r="AZ11" s="99">
        <v>2705.89</v>
      </c>
      <c r="BA11" s="99">
        <v>26</v>
      </c>
      <c r="BB11" s="104">
        <v>70353.14</v>
      </c>
      <c r="BC11" s="82">
        <f>BB11/(5280*11.67)</f>
        <v>1.1417702085118537</v>
      </c>
      <c r="BD11" s="199"/>
    </row>
    <row r="12" spans="1:56" ht="15" customHeight="1" x14ac:dyDescent="0.25">
      <c r="A12" s="198"/>
      <c r="B12" s="60" t="s">
        <v>98</v>
      </c>
      <c r="C12" s="60"/>
      <c r="D12" s="60"/>
      <c r="E12" s="100"/>
      <c r="G12" s="121">
        <v>2100</v>
      </c>
      <c r="H12" s="121">
        <v>2136</v>
      </c>
      <c r="I12" s="123" t="s">
        <v>157</v>
      </c>
      <c r="J12" s="122" t="s">
        <v>230</v>
      </c>
      <c r="K12" s="122" t="s">
        <v>231</v>
      </c>
      <c r="L12" s="124">
        <v>33</v>
      </c>
      <c r="M12" s="125">
        <v>1</v>
      </c>
      <c r="N12" s="126" t="s">
        <v>69</v>
      </c>
      <c r="AB12" s="101" t="s">
        <v>817</v>
      </c>
      <c r="AF12" s="127">
        <v>110276</v>
      </c>
      <c r="AY12" s="128" t="s">
        <v>232</v>
      </c>
      <c r="AZ12" s="129">
        <v>862</v>
      </c>
      <c r="BA12" s="121">
        <v>32</v>
      </c>
      <c r="BB12" s="130">
        <v>27569</v>
      </c>
      <c r="BC12" s="82">
        <f>BB12/(5280*11.67)</f>
        <v>0.44742086676533976</v>
      </c>
      <c r="BD12" s="199"/>
    </row>
    <row r="13" spans="1:56" ht="15" customHeight="1" x14ac:dyDescent="0.25">
      <c r="A13" s="198"/>
      <c r="B13" s="99" t="s">
        <v>98</v>
      </c>
      <c r="E13" s="100"/>
      <c r="G13" s="121">
        <v>1800</v>
      </c>
      <c r="H13" s="121">
        <v>2125</v>
      </c>
      <c r="I13" s="123" t="s">
        <v>72</v>
      </c>
      <c r="J13" s="123" t="s">
        <v>78</v>
      </c>
      <c r="K13" s="123" t="s">
        <v>233</v>
      </c>
      <c r="L13" s="121">
        <v>36.145054945054945</v>
      </c>
      <c r="M13" s="126">
        <v>1</v>
      </c>
      <c r="N13" s="126" t="s">
        <v>69</v>
      </c>
      <c r="Q13" s="101"/>
      <c r="R13" s="101"/>
      <c r="S13" s="105"/>
      <c r="T13" s="101"/>
      <c r="V13" s="101"/>
      <c r="W13" s="103"/>
      <c r="X13" s="103"/>
      <c r="Y13" s="103"/>
      <c r="Z13" s="103"/>
      <c r="AA13" s="103"/>
      <c r="AB13" s="101">
        <v>3</v>
      </c>
      <c r="AC13" s="105"/>
      <c r="AD13" s="39"/>
      <c r="AE13" s="40"/>
      <c r="AF13" s="127">
        <v>52188.5</v>
      </c>
      <c r="AG13" s="41"/>
      <c r="AY13" s="128" t="s">
        <v>234</v>
      </c>
      <c r="AZ13" s="129">
        <v>1342.940862323863</v>
      </c>
      <c r="BA13" s="121">
        <v>25.071841169339709</v>
      </c>
      <c r="BB13" s="130">
        <v>33670</v>
      </c>
      <c r="BC13" s="82">
        <f>BB13/(5280*11.67)</f>
        <v>0.54643478486666153</v>
      </c>
      <c r="BD13" s="199"/>
    </row>
    <row r="14" spans="1:56" ht="15" customHeight="1" x14ac:dyDescent="0.25">
      <c r="A14" s="198"/>
      <c r="B14" s="99" t="s">
        <v>98</v>
      </c>
      <c r="E14" s="100"/>
      <c r="G14" s="121">
        <v>2000</v>
      </c>
      <c r="H14" s="121">
        <v>2199</v>
      </c>
      <c r="I14" s="123" t="s">
        <v>235</v>
      </c>
      <c r="J14" s="123" t="s">
        <v>158</v>
      </c>
      <c r="K14" s="123" t="s">
        <v>236</v>
      </c>
      <c r="L14" s="121">
        <v>41.104051141729421</v>
      </c>
      <c r="M14" s="126">
        <v>1</v>
      </c>
      <c r="N14" s="126" t="s">
        <v>69</v>
      </c>
      <c r="AB14" s="101">
        <v>1</v>
      </c>
      <c r="AF14" s="127">
        <v>64010.35</v>
      </c>
      <c r="AY14" s="128" t="s">
        <v>237</v>
      </c>
      <c r="AZ14" s="129">
        <v>1717.4638482538398</v>
      </c>
      <c r="BA14" s="121">
        <v>24.045338737107631</v>
      </c>
      <c r="BB14" s="130">
        <v>41297</v>
      </c>
      <c r="BC14" s="82">
        <f>BB14/(5280*11.67)</f>
        <v>0.6702143543403184</v>
      </c>
      <c r="BD14" s="199"/>
    </row>
    <row r="15" spans="1:56" ht="15" customHeight="1" x14ac:dyDescent="0.25">
      <c r="A15" s="198"/>
      <c r="B15" s="99" t="s">
        <v>66</v>
      </c>
      <c r="E15" s="100"/>
      <c r="G15" s="99">
        <v>3600</v>
      </c>
      <c r="H15" s="99">
        <v>3699</v>
      </c>
      <c r="I15" s="102" t="s">
        <v>476</v>
      </c>
      <c r="J15" s="102" t="s">
        <v>477</v>
      </c>
      <c r="K15" s="102" t="s">
        <v>78</v>
      </c>
      <c r="L15" s="132">
        <v>41</v>
      </c>
      <c r="M15" s="99">
        <v>2</v>
      </c>
      <c r="N15" s="99" t="s">
        <v>69</v>
      </c>
      <c r="AF15" s="103">
        <v>13852.35</v>
      </c>
      <c r="AM15" s="108"/>
      <c r="AY15" s="109"/>
      <c r="AZ15" s="99">
        <v>406</v>
      </c>
      <c r="BA15" s="99">
        <v>22</v>
      </c>
      <c r="BB15" s="201">
        <v>8937</v>
      </c>
      <c r="BC15" s="82">
        <f>BB15/(5280*11.67)</f>
        <v>0.14503972890862352</v>
      </c>
      <c r="BD15" s="199"/>
    </row>
    <row r="16" spans="1:56" ht="15" customHeight="1" x14ac:dyDescent="0.25">
      <c r="A16" s="198"/>
      <c r="B16" s="99" t="s">
        <v>66</v>
      </c>
      <c r="E16" s="100"/>
      <c r="G16" s="99">
        <v>5100</v>
      </c>
      <c r="H16" s="99">
        <v>5199</v>
      </c>
      <c r="I16" s="202" t="s">
        <v>478</v>
      </c>
      <c r="J16" s="202" t="s">
        <v>80</v>
      </c>
      <c r="K16" s="202" t="s">
        <v>131</v>
      </c>
      <c r="L16" s="132">
        <v>58.462772435224458</v>
      </c>
      <c r="M16" s="99">
        <v>2</v>
      </c>
      <c r="N16" s="203" t="s">
        <v>73</v>
      </c>
      <c r="Q16" s="101"/>
      <c r="R16" s="101"/>
      <c r="S16" s="105"/>
      <c r="T16" s="101"/>
      <c r="V16" s="101"/>
      <c r="W16" s="103"/>
      <c r="X16" s="103"/>
      <c r="Y16" s="103"/>
      <c r="Z16" s="103"/>
      <c r="AA16" s="103"/>
      <c r="AC16" s="103"/>
      <c r="AD16" s="103"/>
      <c r="AF16" s="103">
        <v>117874.34999999999</v>
      </c>
      <c r="AM16" s="203"/>
      <c r="AZ16" s="99">
        <v>1152.237927465088</v>
      </c>
      <c r="BA16" s="99">
        <v>62.000215664802056</v>
      </c>
      <c r="BB16" s="104">
        <v>71439</v>
      </c>
      <c r="BC16" s="82">
        <f>BB16/(5280*11.67)</f>
        <v>1.159392770896627</v>
      </c>
      <c r="BD16" s="199"/>
    </row>
    <row r="17" spans="1:56" ht="15" customHeight="1" x14ac:dyDescent="0.25">
      <c r="A17" s="198"/>
      <c r="B17" s="99" t="s">
        <v>66</v>
      </c>
      <c r="E17" s="100"/>
      <c r="G17" s="99">
        <v>3600</v>
      </c>
      <c r="H17" s="99">
        <v>3699</v>
      </c>
      <c r="I17" s="102" t="s">
        <v>479</v>
      </c>
      <c r="J17" s="102" t="s">
        <v>477</v>
      </c>
      <c r="K17" s="102" t="s">
        <v>78</v>
      </c>
      <c r="L17" s="132">
        <v>54</v>
      </c>
      <c r="M17" s="99">
        <v>2</v>
      </c>
      <c r="N17" s="99" t="s">
        <v>69</v>
      </c>
      <c r="AF17" s="103">
        <v>9605.35</v>
      </c>
      <c r="AM17" s="108"/>
      <c r="AY17" s="109"/>
      <c r="AZ17" s="99">
        <v>258</v>
      </c>
      <c r="BA17" s="99">
        <v>24</v>
      </c>
      <c r="BB17" s="201">
        <v>6197</v>
      </c>
      <c r="BC17" s="82">
        <f>BB17/(5280*11.67)</f>
        <v>0.10057191451792995</v>
      </c>
      <c r="BD17" s="199"/>
    </row>
    <row r="18" spans="1:56" ht="15" customHeight="1" x14ac:dyDescent="0.25">
      <c r="A18" s="198"/>
      <c r="B18" s="99" t="s">
        <v>66</v>
      </c>
      <c r="E18" s="100"/>
      <c r="F18" s="54"/>
      <c r="G18" s="99">
        <v>4600</v>
      </c>
      <c r="H18" s="99">
        <v>4699</v>
      </c>
      <c r="I18" s="102" t="s">
        <v>480</v>
      </c>
      <c r="J18" s="102" t="s">
        <v>222</v>
      </c>
      <c r="K18" s="102" t="s">
        <v>481</v>
      </c>
      <c r="L18" s="132">
        <v>40</v>
      </c>
      <c r="M18" s="99">
        <v>2</v>
      </c>
      <c r="N18" s="99" t="s">
        <v>69</v>
      </c>
      <c r="AB18" s="106"/>
      <c r="AF18" s="103">
        <v>45000</v>
      </c>
      <c r="AH18" s="54"/>
      <c r="AZ18" s="201">
        <v>1142</v>
      </c>
      <c r="BA18" s="201">
        <v>22</v>
      </c>
      <c r="BB18" s="104">
        <v>25124</v>
      </c>
      <c r="BC18" s="82">
        <f>BB18/(5280*11.67)</f>
        <v>0.40774064552984862</v>
      </c>
      <c r="BD18" s="199"/>
    </row>
    <row r="19" spans="1:56" ht="15" customHeight="1" x14ac:dyDescent="0.25">
      <c r="A19" s="198"/>
      <c r="B19" s="99" t="s">
        <v>66</v>
      </c>
      <c r="F19" s="99"/>
      <c r="G19" s="99">
        <v>1200</v>
      </c>
      <c r="H19" s="99">
        <v>1399</v>
      </c>
      <c r="I19" s="102" t="s">
        <v>482</v>
      </c>
      <c r="J19" s="102" t="s">
        <v>200</v>
      </c>
      <c r="K19" s="102" t="s">
        <v>131</v>
      </c>
      <c r="L19" s="132">
        <v>53</v>
      </c>
      <c r="M19" s="99">
        <v>2</v>
      </c>
      <c r="N19" s="99" t="s">
        <v>69</v>
      </c>
      <c r="AF19" s="103">
        <v>110589.40000000001</v>
      </c>
      <c r="AH19" s="99"/>
      <c r="AQ19" s="99"/>
      <c r="AR19" s="99"/>
      <c r="AT19" s="99"/>
      <c r="AU19" s="99"/>
      <c r="AZ19" s="99">
        <v>3398</v>
      </c>
      <c r="BA19" s="99">
        <v>21</v>
      </c>
      <c r="BB19" s="104">
        <v>71348</v>
      </c>
      <c r="BC19" s="82">
        <f>BB19/(5280*11.67)</f>
        <v>1.1579159201267171</v>
      </c>
      <c r="BD19" s="199"/>
    </row>
    <row r="20" spans="1:56" ht="15" customHeight="1" x14ac:dyDescent="0.25">
      <c r="A20" s="198"/>
      <c r="B20" s="99" t="s">
        <v>66</v>
      </c>
      <c r="E20" s="100"/>
      <c r="F20" s="54"/>
      <c r="G20" s="99">
        <v>5800</v>
      </c>
      <c r="H20" s="99">
        <v>6099</v>
      </c>
      <c r="I20" s="102" t="s">
        <v>477</v>
      </c>
      <c r="J20" s="102" t="s">
        <v>476</v>
      </c>
      <c r="K20" s="102" t="s">
        <v>241</v>
      </c>
      <c r="L20" s="121">
        <v>32.904986165891565</v>
      </c>
      <c r="M20" s="99">
        <v>2</v>
      </c>
      <c r="N20" s="99" t="s">
        <v>69</v>
      </c>
      <c r="AB20" s="106"/>
      <c r="AF20" s="103">
        <v>52659.700000000004</v>
      </c>
      <c r="AH20" s="54"/>
      <c r="AZ20" s="201">
        <v>1475.2816480660658</v>
      </c>
      <c r="BA20" s="201">
        <v>23.028823034934536</v>
      </c>
      <c r="BB20" s="104">
        <v>33974</v>
      </c>
      <c r="BC20" s="82">
        <f>BB20/(5280*11.67)</f>
        <v>0.5513684401859209</v>
      </c>
      <c r="BD20" s="199"/>
    </row>
    <row r="21" spans="1:56" ht="15" customHeight="1" x14ac:dyDescent="0.25">
      <c r="A21" s="198"/>
      <c r="B21" s="99" t="s">
        <v>66</v>
      </c>
      <c r="E21" s="100"/>
      <c r="G21" s="99">
        <v>4000</v>
      </c>
      <c r="H21" s="99">
        <v>4099</v>
      </c>
      <c r="I21" s="102" t="s">
        <v>483</v>
      </c>
      <c r="J21" s="102" t="s">
        <v>200</v>
      </c>
      <c r="K21" s="102" t="s">
        <v>78</v>
      </c>
      <c r="L21" s="132">
        <v>46</v>
      </c>
      <c r="M21" s="99">
        <v>2</v>
      </c>
      <c r="N21" s="99" t="s">
        <v>69</v>
      </c>
      <c r="AB21" s="101"/>
      <c r="AF21" s="103">
        <v>96856.400000000009</v>
      </c>
      <c r="AY21" s="109"/>
      <c r="AZ21" s="104">
        <v>2604</v>
      </c>
      <c r="BA21" s="104">
        <v>24</v>
      </c>
      <c r="BB21" s="201">
        <v>62488</v>
      </c>
      <c r="BC21" s="82">
        <f>BB21/(5280*11.67)</f>
        <v>1.0141258341772481</v>
      </c>
      <c r="BD21" s="199"/>
    </row>
    <row r="22" spans="1:56" ht="15" customHeight="1" x14ac:dyDescent="0.25">
      <c r="A22" s="198"/>
      <c r="B22" s="26" t="s">
        <v>66</v>
      </c>
      <c r="C22" s="26"/>
      <c r="D22" s="26" t="s">
        <v>738</v>
      </c>
      <c r="E22" s="44"/>
      <c r="F22" s="45"/>
      <c r="G22" s="26">
        <v>1600</v>
      </c>
      <c r="H22" s="26">
        <v>2699</v>
      </c>
      <c r="I22" s="46" t="s">
        <v>484</v>
      </c>
      <c r="J22" s="46" t="s">
        <v>485</v>
      </c>
      <c r="K22" s="46" t="s">
        <v>486</v>
      </c>
      <c r="L22" s="139">
        <v>55.951303335848785</v>
      </c>
      <c r="M22" s="26">
        <v>3</v>
      </c>
      <c r="N22" s="26" t="s">
        <v>69</v>
      </c>
      <c r="O22" s="26"/>
      <c r="P22" s="26"/>
      <c r="Q22" s="26"/>
      <c r="R22" s="26"/>
      <c r="S22" s="26"/>
      <c r="T22" s="26"/>
      <c r="U22" s="26"/>
      <c r="V22" s="26"/>
      <c r="W22" s="26"/>
      <c r="X22" s="26"/>
      <c r="Y22" s="26"/>
      <c r="Z22" s="26"/>
      <c r="AA22" s="26"/>
      <c r="AB22" s="47"/>
      <c r="AC22" s="26"/>
      <c r="AD22" s="26"/>
      <c r="AE22" s="26"/>
      <c r="AF22" s="83">
        <v>170479.85</v>
      </c>
      <c r="AG22" s="83">
        <v>527564.93999999994</v>
      </c>
      <c r="AH22" s="45" t="s">
        <v>739</v>
      </c>
      <c r="AI22" s="26"/>
      <c r="AJ22" s="47"/>
      <c r="AK22" s="83"/>
      <c r="AL22" s="83"/>
      <c r="AM22" s="26"/>
      <c r="AN22" s="83"/>
      <c r="AO22" s="83"/>
      <c r="AP22" s="26"/>
      <c r="AQ22" s="83"/>
      <c r="AR22" s="83"/>
      <c r="AS22" s="26"/>
      <c r="AT22" s="83"/>
      <c r="AU22" s="83"/>
      <c r="AV22" s="26"/>
      <c r="AW22" s="26"/>
      <c r="AX22" s="26"/>
      <c r="AY22" s="150"/>
      <c r="AZ22" s="84">
        <v>5770.7464689246544</v>
      </c>
      <c r="BA22" s="84">
        <v>19.059406021782038</v>
      </c>
      <c r="BB22" s="192">
        <v>109987</v>
      </c>
      <c r="BC22" s="82">
        <f>BB22/(5280*11.67)</f>
        <v>1.7849932486821947</v>
      </c>
      <c r="BD22" s="199"/>
    </row>
    <row r="23" spans="1:56" ht="15" customHeight="1" x14ac:dyDescent="0.25">
      <c r="A23" s="198"/>
      <c r="B23" s="26" t="s">
        <v>66</v>
      </c>
      <c r="C23" s="26"/>
      <c r="D23" s="26" t="s">
        <v>738</v>
      </c>
      <c r="E23" s="44"/>
      <c r="F23" s="45"/>
      <c r="G23" s="26"/>
      <c r="H23" s="26"/>
      <c r="I23" s="46" t="s">
        <v>95</v>
      </c>
      <c r="J23" s="46" t="s">
        <v>256</v>
      </c>
      <c r="K23" s="46" t="s">
        <v>445</v>
      </c>
      <c r="L23" s="84">
        <v>66</v>
      </c>
      <c r="M23" s="26">
        <v>3</v>
      </c>
      <c r="N23" s="26" t="s">
        <v>73</v>
      </c>
      <c r="O23" s="26"/>
      <c r="P23" s="26"/>
      <c r="Q23" s="26"/>
      <c r="R23" s="26"/>
      <c r="S23" s="26"/>
      <c r="T23" s="26"/>
      <c r="U23" s="26"/>
      <c r="V23" s="26"/>
      <c r="W23" s="26"/>
      <c r="X23" s="26"/>
      <c r="Y23" s="26"/>
      <c r="Z23" s="26"/>
      <c r="AA23" s="26"/>
      <c r="AB23" s="47"/>
      <c r="AC23" s="26"/>
      <c r="AD23" s="26"/>
      <c r="AE23" s="83"/>
      <c r="AF23" s="83">
        <v>254141</v>
      </c>
      <c r="AG23" s="83" t="s">
        <v>818</v>
      </c>
      <c r="AH23" s="45" t="s">
        <v>739</v>
      </c>
      <c r="AI23" s="26"/>
      <c r="AJ23" s="47"/>
      <c r="AK23" s="83"/>
      <c r="AL23" s="83"/>
      <c r="AM23" s="26"/>
      <c r="AN23" s="83"/>
      <c r="AO23" s="83"/>
      <c r="AP23" s="26"/>
      <c r="AQ23" s="83"/>
      <c r="AR23" s="83"/>
      <c r="AS23" s="26"/>
      <c r="AT23" s="83"/>
      <c r="AU23" s="83"/>
      <c r="AV23" s="26"/>
      <c r="AW23" s="26"/>
      <c r="AX23" s="26"/>
      <c r="AY23" s="150" t="s">
        <v>443</v>
      </c>
      <c r="AZ23" s="84"/>
      <c r="BA23" s="84"/>
      <c r="BB23" s="84"/>
      <c r="BC23" s="82"/>
      <c r="BD23" s="199"/>
    </row>
    <row r="24" spans="1:56" ht="15" customHeight="1" x14ac:dyDescent="0.25">
      <c r="A24" s="198"/>
      <c r="B24" s="26" t="s">
        <v>66</v>
      </c>
      <c r="C24" s="26"/>
      <c r="D24" s="26" t="s">
        <v>738</v>
      </c>
      <c r="E24" s="44"/>
      <c r="F24" s="45"/>
      <c r="G24" s="26">
        <v>1600</v>
      </c>
      <c r="H24" s="26">
        <v>1799</v>
      </c>
      <c r="I24" s="46" t="s">
        <v>491</v>
      </c>
      <c r="J24" s="46" t="s">
        <v>492</v>
      </c>
      <c r="K24" s="46" t="s">
        <v>95</v>
      </c>
      <c r="L24" s="141">
        <v>47.155071900505249</v>
      </c>
      <c r="M24" s="26">
        <v>3</v>
      </c>
      <c r="N24" s="26" t="s">
        <v>69</v>
      </c>
      <c r="O24" s="26"/>
      <c r="P24" s="26"/>
      <c r="Q24" s="26"/>
      <c r="R24" s="26"/>
      <c r="S24" s="26"/>
      <c r="T24" s="26"/>
      <c r="U24" s="26"/>
      <c r="V24" s="26"/>
      <c r="W24" s="26"/>
      <c r="X24" s="26"/>
      <c r="Y24" s="26"/>
      <c r="Z24" s="26"/>
      <c r="AA24" s="26"/>
      <c r="AB24" s="47"/>
      <c r="AC24" s="26"/>
      <c r="AD24" s="26"/>
      <c r="AE24" s="26"/>
      <c r="AF24" s="83">
        <v>107680.05</v>
      </c>
      <c r="AG24" s="83" t="s">
        <v>818</v>
      </c>
      <c r="AH24" s="45" t="s">
        <v>739</v>
      </c>
      <c r="AI24" s="26"/>
      <c r="AJ24" s="47"/>
      <c r="AK24" s="83"/>
      <c r="AL24" s="83"/>
      <c r="AM24" s="26"/>
      <c r="AN24" s="83"/>
      <c r="AO24" s="83"/>
      <c r="AP24" s="26"/>
      <c r="AQ24" s="83"/>
      <c r="AR24" s="83"/>
      <c r="AS24" s="26"/>
      <c r="AT24" s="83"/>
      <c r="AU24" s="83"/>
      <c r="AV24" s="26"/>
      <c r="AW24" s="26"/>
      <c r="AX24" s="26"/>
      <c r="AY24" s="150"/>
      <c r="AZ24" s="84">
        <v>2701.6912994246891</v>
      </c>
      <c r="BA24" s="84">
        <v>25.713892632660691</v>
      </c>
      <c r="BB24" s="192">
        <v>69471</v>
      </c>
      <c r="BC24" s="82">
        <f>BB24/(5280*11.67)</f>
        <v>1.1274538443561579</v>
      </c>
      <c r="BD24" s="199"/>
    </row>
    <row r="25" spans="1:56" ht="15" customHeight="1" x14ac:dyDescent="0.25">
      <c r="A25" s="198"/>
      <c r="B25" s="99" t="s">
        <v>66</v>
      </c>
      <c r="E25" s="100"/>
      <c r="G25" s="101"/>
      <c r="H25" s="101"/>
      <c r="I25" s="102" t="s">
        <v>487</v>
      </c>
      <c r="L25" s="132"/>
      <c r="M25" s="99">
        <v>3</v>
      </c>
      <c r="N25" s="99" t="s">
        <v>69</v>
      </c>
      <c r="AB25" s="101"/>
      <c r="AF25" s="103">
        <v>50000</v>
      </c>
      <c r="AY25" s="109"/>
      <c r="AZ25" s="104"/>
      <c r="BA25" s="104"/>
      <c r="BB25" s="201"/>
      <c r="BC25" s="82">
        <f>BB25/(5280*11.67)</f>
        <v>0</v>
      </c>
      <c r="BD25" s="199"/>
    </row>
    <row r="26" spans="1:56" ht="15" customHeight="1" x14ac:dyDescent="0.25">
      <c r="A26" s="198"/>
      <c r="B26" s="99" t="s">
        <v>66</v>
      </c>
      <c r="E26" s="100"/>
      <c r="G26" s="99">
        <v>2200</v>
      </c>
      <c r="H26" s="99">
        <v>2299</v>
      </c>
      <c r="I26" s="102" t="s">
        <v>488</v>
      </c>
      <c r="J26" s="102" t="s">
        <v>489</v>
      </c>
      <c r="K26" s="102" t="s">
        <v>490</v>
      </c>
      <c r="L26" s="132">
        <v>61.375659437280184</v>
      </c>
      <c r="M26" s="99">
        <v>3</v>
      </c>
      <c r="N26" s="99" t="s">
        <v>69</v>
      </c>
      <c r="AB26" s="101"/>
      <c r="AF26" s="103">
        <v>21154.400000000001</v>
      </c>
      <c r="AY26" s="109"/>
      <c r="AZ26" s="104">
        <v>758.20571462969406</v>
      </c>
      <c r="BA26" s="104">
        <v>18.000391894521201</v>
      </c>
      <c r="BB26" s="201">
        <v>13648</v>
      </c>
      <c r="BC26" s="82">
        <f>BB26/(5280*11.67)</f>
        <v>0.22149515722780505</v>
      </c>
      <c r="BD26" s="199"/>
    </row>
    <row r="27" spans="1:56" ht="15" customHeight="1" x14ac:dyDescent="0.25">
      <c r="A27" s="198"/>
      <c r="B27" s="26" t="s">
        <v>66</v>
      </c>
      <c r="C27" s="26"/>
      <c r="D27" s="26" t="s">
        <v>378</v>
      </c>
      <c r="E27" s="44"/>
      <c r="F27" s="45"/>
      <c r="G27" s="137">
        <v>400</v>
      </c>
      <c r="H27" s="137">
        <v>999</v>
      </c>
      <c r="I27" s="140" t="s">
        <v>86</v>
      </c>
      <c r="J27" s="140" t="s">
        <v>182</v>
      </c>
      <c r="K27" s="140" t="s">
        <v>126</v>
      </c>
      <c r="L27" s="141">
        <v>59.625575568533719</v>
      </c>
      <c r="M27" s="142">
        <v>4</v>
      </c>
      <c r="N27" s="142" t="s">
        <v>73</v>
      </c>
      <c r="O27" s="26"/>
      <c r="P27" s="26"/>
      <c r="Q27" s="26"/>
      <c r="R27" s="26"/>
      <c r="S27" s="26"/>
      <c r="T27" s="26"/>
      <c r="U27" s="26"/>
      <c r="V27" s="26"/>
      <c r="W27" s="26"/>
      <c r="X27" s="26"/>
      <c r="Y27" s="26"/>
      <c r="Z27" s="26"/>
      <c r="AA27" s="26"/>
      <c r="AB27" s="47">
        <v>8</v>
      </c>
      <c r="AC27" s="26"/>
      <c r="AD27" s="26"/>
      <c r="AE27" s="26"/>
      <c r="AF27" s="181">
        <v>326255.45699999994</v>
      </c>
      <c r="AG27" s="83" t="s">
        <v>741</v>
      </c>
      <c r="AH27" s="45" t="s">
        <v>79</v>
      </c>
      <c r="AI27" s="26"/>
      <c r="AJ27" s="47"/>
      <c r="AK27" s="83"/>
      <c r="AL27" s="83"/>
      <c r="AM27" s="26"/>
      <c r="AN27" s="83"/>
      <c r="AO27" s="83"/>
      <c r="AP27" s="26"/>
      <c r="AQ27" s="83"/>
      <c r="AR27" s="83"/>
      <c r="AS27" s="26"/>
      <c r="AT27" s="83"/>
      <c r="AU27" s="83"/>
      <c r="AV27" s="26"/>
      <c r="AW27" s="26"/>
      <c r="AX27" s="26"/>
      <c r="AY27" s="138" t="s">
        <v>243</v>
      </c>
      <c r="AZ27" s="182">
        <v>3413.14</v>
      </c>
      <c r="BA27" s="141">
        <v>57.932162173248095</v>
      </c>
      <c r="BB27" s="182">
        <v>197730.58</v>
      </c>
      <c r="BC27" s="82">
        <f>BB27/(5280*11.67)</f>
        <v>3.2089951572278048</v>
      </c>
      <c r="BD27" s="199"/>
    </row>
    <row r="28" spans="1:56" ht="15" customHeight="1" x14ac:dyDescent="0.25">
      <c r="A28" s="198"/>
      <c r="B28" s="26" t="s">
        <v>66</v>
      </c>
      <c r="C28" s="26"/>
      <c r="D28" s="26" t="s">
        <v>378</v>
      </c>
      <c r="E28" s="44"/>
      <c r="F28" s="45"/>
      <c r="G28" s="137"/>
      <c r="H28" s="137"/>
      <c r="I28" s="140" t="s">
        <v>379</v>
      </c>
      <c r="J28" s="140" t="s">
        <v>88</v>
      </c>
      <c r="K28" s="140" t="s">
        <v>86</v>
      </c>
      <c r="L28" s="141"/>
      <c r="M28" s="142">
        <v>4</v>
      </c>
      <c r="N28" s="142"/>
      <c r="O28" s="26"/>
      <c r="P28" s="26"/>
      <c r="Q28" s="26"/>
      <c r="R28" s="26"/>
      <c r="S28" s="26"/>
      <c r="T28" s="26"/>
      <c r="U28" s="26"/>
      <c r="V28" s="26"/>
      <c r="W28" s="26"/>
      <c r="X28" s="26"/>
      <c r="Y28" s="26"/>
      <c r="Z28" s="26"/>
      <c r="AA28" s="26"/>
      <c r="AB28" s="47"/>
      <c r="AC28" s="26"/>
      <c r="AD28" s="26"/>
      <c r="AE28" s="26">
        <v>4</v>
      </c>
      <c r="AF28" s="181">
        <v>150000</v>
      </c>
      <c r="AG28" s="83">
        <f>93150.29+28884.35+261466.84</f>
        <v>383501.48</v>
      </c>
      <c r="AH28" s="45" t="s">
        <v>79</v>
      </c>
      <c r="AI28" s="26"/>
      <c r="AJ28" s="47"/>
      <c r="AK28" s="83"/>
      <c r="AL28" s="83"/>
      <c r="AM28" s="26"/>
      <c r="AN28" s="83"/>
      <c r="AO28" s="83"/>
      <c r="AP28" s="26"/>
      <c r="AQ28" s="83"/>
      <c r="AR28" s="83"/>
      <c r="AS28" s="26"/>
      <c r="AT28" s="83"/>
      <c r="AU28" s="83"/>
      <c r="AV28" s="26"/>
      <c r="AW28" s="26"/>
      <c r="AX28" s="26"/>
      <c r="AY28" s="138"/>
      <c r="AZ28" s="182"/>
      <c r="BA28" s="141"/>
      <c r="BB28" s="182"/>
      <c r="BC28" s="82"/>
      <c r="BD28" s="199"/>
    </row>
    <row r="29" spans="1:56" ht="15" customHeight="1" x14ac:dyDescent="0.25">
      <c r="A29" s="198"/>
      <c r="B29" s="26" t="s">
        <v>66</v>
      </c>
      <c r="C29" s="26"/>
      <c r="D29" s="26" t="s">
        <v>740</v>
      </c>
      <c r="E29" s="26"/>
      <c r="F29" s="26"/>
      <c r="G29" s="26">
        <v>100</v>
      </c>
      <c r="H29" s="26">
        <v>1299</v>
      </c>
      <c r="I29" s="46" t="s">
        <v>496</v>
      </c>
      <c r="J29" s="46" t="s">
        <v>84</v>
      </c>
      <c r="K29" s="46" t="s">
        <v>100</v>
      </c>
      <c r="L29" s="139">
        <v>60.401417666625314</v>
      </c>
      <c r="M29" s="26">
        <v>4</v>
      </c>
      <c r="N29" s="26" t="s">
        <v>71</v>
      </c>
      <c r="O29" s="26"/>
      <c r="P29" s="26"/>
      <c r="Q29" s="26"/>
      <c r="R29" s="26"/>
      <c r="S29" s="26"/>
      <c r="T29" s="26"/>
      <c r="U29" s="26"/>
      <c r="V29" s="26"/>
      <c r="W29" s="26"/>
      <c r="X29" s="26"/>
      <c r="Y29" s="26"/>
      <c r="Z29" s="26"/>
      <c r="AA29" s="26"/>
      <c r="AB29" s="26"/>
      <c r="AC29" s="26"/>
      <c r="AD29" s="26"/>
      <c r="AE29" s="26"/>
      <c r="AF29" s="83">
        <v>402154.63199999998</v>
      </c>
      <c r="AG29" s="83">
        <f>76026.53+214284.21</f>
        <v>290310.74</v>
      </c>
      <c r="AH29" s="26" t="s">
        <v>829</v>
      </c>
      <c r="AI29" s="26"/>
      <c r="AJ29" s="47"/>
      <c r="AK29" s="83"/>
      <c r="AL29" s="83"/>
      <c r="AM29" s="26"/>
      <c r="AN29" s="83"/>
      <c r="AO29" s="83"/>
      <c r="AP29" s="26"/>
      <c r="AQ29" s="26"/>
      <c r="AR29" s="26"/>
      <c r="AS29" s="26"/>
      <c r="AT29" s="26"/>
      <c r="AU29" s="26"/>
      <c r="AV29" s="26"/>
      <c r="AW29" s="26"/>
      <c r="AX29" s="26"/>
      <c r="AY29" s="190"/>
      <c r="AZ29" s="26">
        <v>6770.2800000000007</v>
      </c>
      <c r="BA29" s="26">
        <v>35.999999999999993</v>
      </c>
      <c r="BB29" s="84">
        <v>243730.08</v>
      </c>
      <c r="BC29" s="82">
        <f>BB29/(5280*11.67)</f>
        <v>3.9555269922879175</v>
      </c>
      <c r="BD29" s="199"/>
    </row>
    <row r="30" spans="1:56" ht="15" customHeight="1" x14ac:dyDescent="0.25">
      <c r="A30" s="198"/>
      <c r="B30" s="26" t="s">
        <v>66</v>
      </c>
      <c r="C30" s="26"/>
      <c r="D30" s="26" t="s">
        <v>742</v>
      </c>
      <c r="E30" s="44"/>
      <c r="F30" s="45"/>
      <c r="G30" s="26">
        <v>700</v>
      </c>
      <c r="H30" s="26">
        <v>799</v>
      </c>
      <c r="I30" s="46" t="s">
        <v>500</v>
      </c>
      <c r="J30" s="46" t="s">
        <v>399</v>
      </c>
      <c r="K30" s="46" t="s">
        <v>89</v>
      </c>
      <c r="L30" s="141">
        <v>18</v>
      </c>
      <c r="M30" s="26">
        <v>4</v>
      </c>
      <c r="N30" s="26" t="s">
        <v>69</v>
      </c>
      <c r="O30" s="26"/>
      <c r="P30" s="26"/>
      <c r="Q30" s="26"/>
      <c r="R30" s="26"/>
      <c r="S30" s="26"/>
      <c r="T30" s="26"/>
      <c r="U30" s="26"/>
      <c r="V30" s="26"/>
      <c r="W30" s="26"/>
      <c r="X30" s="26"/>
      <c r="Y30" s="26"/>
      <c r="Z30" s="26"/>
      <c r="AA30" s="26"/>
      <c r="AB30" s="26"/>
      <c r="AC30" s="26"/>
      <c r="AD30" s="26"/>
      <c r="AE30" s="26"/>
      <c r="AF30" s="83">
        <v>22452.800000000003</v>
      </c>
      <c r="AG30" s="83" t="s">
        <v>846</v>
      </c>
      <c r="AH30" s="45" t="s">
        <v>829</v>
      </c>
      <c r="AI30" s="26"/>
      <c r="AJ30" s="47"/>
      <c r="AK30" s="83"/>
      <c r="AL30" s="83"/>
      <c r="AM30" s="26"/>
      <c r="AN30" s="83"/>
      <c r="AO30" s="83"/>
      <c r="AP30" s="26"/>
      <c r="AQ30" s="83"/>
      <c r="AR30" s="83"/>
      <c r="AS30" s="26"/>
      <c r="AT30" s="83"/>
      <c r="AU30" s="83"/>
      <c r="AV30" s="26"/>
      <c r="AW30" s="26"/>
      <c r="AX30" s="26"/>
      <c r="AY30" s="150"/>
      <c r="AZ30" s="26">
        <v>585</v>
      </c>
      <c r="BA30" s="26">
        <v>24</v>
      </c>
      <c r="BB30" s="84">
        <v>14033</v>
      </c>
      <c r="BC30" s="82">
        <f>BB30/(5280*11.67)</f>
        <v>0.22774337202357769</v>
      </c>
      <c r="BD30" s="199"/>
    </row>
    <row r="31" spans="1:56" ht="15" customHeight="1" x14ac:dyDescent="0.25">
      <c r="A31" s="198"/>
      <c r="B31" s="26" t="s">
        <v>66</v>
      </c>
      <c r="C31" s="26"/>
      <c r="D31" s="26" t="s">
        <v>742</v>
      </c>
      <c r="E31" s="44"/>
      <c r="F31" s="45"/>
      <c r="G31" s="26">
        <v>400</v>
      </c>
      <c r="H31" s="26">
        <v>999</v>
      </c>
      <c r="I31" s="46" t="s">
        <v>501</v>
      </c>
      <c r="J31" s="46" t="s">
        <v>90</v>
      </c>
      <c r="K31" s="46" t="s">
        <v>78</v>
      </c>
      <c r="L31" s="141">
        <v>36.216860084570548</v>
      </c>
      <c r="M31" s="26">
        <v>4</v>
      </c>
      <c r="N31" s="26" t="s">
        <v>69</v>
      </c>
      <c r="O31" s="26"/>
      <c r="P31" s="26"/>
      <c r="Q31" s="26"/>
      <c r="R31" s="26"/>
      <c r="S31" s="26"/>
      <c r="T31" s="26"/>
      <c r="U31" s="26"/>
      <c r="V31" s="26"/>
      <c r="W31" s="26"/>
      <c r="X31" s="26"/>
      <c r="Y31" s="26"/>
      <c r="Z31" s="26"/>
      <c r="AA31" s="26"/>
      <c r="AB31" s="47"/>
      <c r="AC31" s="26"/>
      <c r="AD31" s="26"/>
      <c r="AE31" s="26"/>
      <c r="AF31" s="83">
        <v>149189.05000000002</v>
      </c>
      <c r="AG31" s="83">
        <f>21648.25+72926.47</f>
        <v>94574.720000000001</v>
      </c>
      <c r="AH31" s="45" t="s">
        <v>829</v>
      </c>
      <c r="AI31" s="26"/>
      <c r="AJ31" s="47"/>
      <c r="AK31" s="83"/>
      <c r="AL31" s="83"/>
      <c r="AM31" s="26"/>
      <c r="AN31" s="83"/>
      <c r="AO31" s="83"/>
      <c r="AP31" s="26"/>
      <c r="AQ31" s="83"/>
      <c r="AR31" s="83"/>
      <c r="AS31" s="26"/>
      <c r="AT31" s="83"/>
      <c r="AU31" s="83"/>
      <c r="AV31" s="26"/>
      <c r="AW31" s="26"/>
      <c r="AX31" s="26"/>
      <c r="AY31" s="150"/>
      <c r="AZ31" s="84">
        <v>3187.4776607209992</v>
      </c>
      <c r="BA31" s="84">
        <v>30.196603786778624</v>
      </c>
      <c r="BB31" s="84">
        <v>96251</v>
      </c>
      <c r="BC31" s="82">
        <f>BB31/(5280*11.67)</f>
        <v>1.5620699280724988</v>
      </c>
      <c r="BD31" s="199"/>
    </row>
    <row r="32" spans="1:56" ht="15" customHeight="1" x14ac:dyDescent="0.25">
      <c r="A32" s="198"/>
      <c r="B32" s="99" t="s">
        <v>66</v>
      </c>
      <c r="E32" s="100"/>
      <c r="G32" s="99">
        <v>500</v>
      </c>
      <c r="H32" s="99">
        <v>799</v>
      </c>
      <c r="I32" s="102" t="s">
        <v>493</v>
      </c>
      <c r="J32" s="102" t="s">
        <v>78</v>
      </c>
      <c r="K32" s="102" t="s">
        <v>89</v>
      </c>
      <c r="L32" s="132">
        <v>20</v>
      </c>
      <c r="M32" s="99">
        <v>4</v>
      </c>
      <c r="N32" s="99" t="s">
        <v>69</v>
      </c>
      <c r="AB32" s="101"/>
      <c r="AF32" s="103">
        <v>59203.8</v>
      </c>
      <c r="AY32" s="109"/>
      <c r="AZ32" s="104">
        <v>1317</v>
      </c>
      <c r="BA32" s="104">
        <v>29</v>
      </c>
      <c r="BB32" s="104">
        <v>38196</v>
      </c>
      <c r="BC32" s="82">
        <f>BB32/(5280*11.67)</f>
        <v>0.61988782425800426</v>
      </c>
      <c r="BD32" s="199"/>
    </row>
    <row r="33" spans="1:56" ht="15" customHeight="1" x14ac:dyDescent="0.25">
      <c r="A33" s="198"/>
      <c r="B33" s="99" t="s">
        <v>66</v>
      </c>
      <c r="F33" s="100"/>
      <c r="G33" s="99">
        <v>100</v>
      </c>
      <c r="H33" s="99">
        <v>199</v>
      </c>
      <c r="I33" s="102" t="s">
        <v>179</v>
      </c>
      <c r="J33" s="102" t="s">
        <v>494</v>
      </c>
      <c r="K33" s="102" t="s">
        <v>495</v>
      </c>
      <c r="L33" s="132">
        <v>40.442975376901678</v>
      </c>
      <c r="M33" s="99">
        <v>4</v>
      </c>
      <c r="N33" s="99" t="s">
        <v>69</v>
      </c>
      <c r="AF33" s="103">
        <v>45134.450000000004</v>
      </c>
      <c r="AH33" s="99"/>
      <c r="AQ33" s="99"/>
      <c r="AR33" s="99"/>
      <c r="AT33" s="99"/>
      <c r="AU33" s="99"/>
      <c r="AZ33" s="99">
        <v>798.6543012029839</v>
      </c>
      <c r="BA33" s="99">
        <v>36.460080357845833</v>
      </c>
      <c r="BB33" s="104">
        <v>29119</v>
      </c>
      <c r="BC33" s="82">
        <f>BB33/(5280*11.67)</f>
        <v>0.47257601724182702</v>
      </c>
      <c r="BD33" s="199"/>
    </row>
    <row r="34" spans="1:56" ht="15" customHeight="1" x14ac:dyDescent="0.25">
      <c r="A34" s="198"/>
      <c r="B34" s="99" t="s">
        <v>66</v>
      </c>
      <c r="E34" s="100"/>
      <c r="G34" s="99">
        <v>1100</v>
      </c>
      <c r="H34" s="99">
        <v>1199</v>
      </c>
      <c r="I34" s="202" t="s">
        <v>497</v>
      </c>
      <c r="J34" s="202" t="s">
        <v>83</v>
      </c>
      <c r="K34" s="202" t="s">
        <v>498</v>
      </c>
      <c r="L34" s="121">
        <v>46</v>
      </c>
      <c r="M34" s="99">
        <v>4</v>
      </c>
      <c r="N34" s="203" t="s">
        <v>73</v>
      </c>
      <c r="Q34" s="101"/>
      <c r="R34" s="101"/>
      <c r="S34" s="105"/>
      <c r="T34" s="101"/>
      <c r="V34" s="101"/>
      <c r="W34" s="103"/>
      <c r="X34" s="103"/>
      <c r="Y34" s="103"/>
      <c r="Z34" s="103"/>
      <c r="AA34" s="103"/>
      <c r="AC34" s="103"/>
      <c r="AD34" s="103"/>
      <c r="AF34" s="103">
        <v>88352.549999999988</v>
      </c>
      <c r="AM34" s="203"/>
      <c r="AZ34" s="99">
        <v>764.95254289725403</v>
      </c>
      <c r="BA34" s="99">
        <v>70.000420937475411</v>
      </c>
      <c r="BB34" s="104">
        <v>53547</v>
      </c>
      <c r="BC34" s="82">
        <f>BB34/(5280*11.67)</f>
        <v>0.86902118875126588</v>
      </c>
      <c r="BD34" s="199"/>
    </row>
    <row r="35" spans="1:56" ht="15" customHeight="1" x14ac:dyDescent="0.25">
      <c r="A35" s="198"/>
      <c r="B35" s="99" t="s">
        <v>66</v>
      </c>
      <c r="E35" s="100"/>
      <c r="G35" s="99">
        <v>100</v>
      </c>
      <c r="H35" s="99">
        <v>399</v>
      </c>
      <c r="I35" s="202" t="s">
        <v>497</v>
      </c>
      <c r="J35" s="202" t="s">
        <v>84</v>
      </c>
      <c r="K35" s="202" t="s">
        <v>90</v>
      </c>
      <c r="L35" s="121">
        <v>57.286012289413421</v>
      </c>
      <c r="M35" s="203">
        <v>4</v>
      </c>
      <c r="N35" s="203" t="s">
        <v>73</v>
      </c>
      <c r="Q35" s="101"/>
      <c r="R35" s="101"/>
      <c r="S35" s="105"/>
      <c r="T35" s="101"/>
      <c r="V35" s="101"/>
      <c r="W35" s="103"/>
      <c r="X35" s="103"/>
      <c r="Y35" s="103"/>
      <c r="Z35" s="103"/>
      <c r="AA35" s="103"/>
      <c r="AC35" s="103"/>
      <c r="AD35" s="103"/>
      <c r="AF35" s="103">
        <v>145539.9</v>
      </c>
      <c r="AZ35" s="99">
        <v>1709.909865823035</v>
      </c>
      <c r="BA35" s="99">
        <v>51.585175197257307</v>
      </c>
      <c r="BB35" s="104">
        <v>88206</v>
      </c>
      <c r="BC35" s="82">
        <f>BB35/(5280*11.67)</f>
        <v>1.4315065825348603</v>
      </c>
      <c r="BD35" s="199"/>
    </row>
    <row r="36" spans="1:56" ht="15" customHeight="1" x14ac:dyDescent="0.25">
      <c r="A36" s="198"/>
      <c r="B36" s="99" t="s">
        <v>66</v>
      </c>
      <c r="E36" s="100"/>
      <c r="G36" s="99">
        <v>600</v>
      </c>
      <c r="H36" s="99">
        <v>1299</v>
      </c>
      <c r="I36" s="102" t="s">
        <v>180</v>
      </c>
      <c r="J36" s="102" t="s">
        <v>181</v>
      </c>
      <c r="K36" s="102" t="s">
        <v>179</v>
      </c>
      <c r="L36" s="132">
        <v>57.385242398339237</v>
      </c>
      <c r="M36" s="99">
        <v>4</v>
      </c>
      <c r="N36" s="99" t="s">
        <v>69</v>
      </c>
      <c r="AF36" s="103">
        <v>203087.2</v>
      </c>
      <c r="AY36" s="109"/>
      <c r="AZ36" s="99">
        <v>3881.86</v>
      </c>
      <c r="BA36" s="99">
        <v>33.752891655031348</v>
      </c>
      <c r="BB36" s="104">
        <v>131024</v>
      </c>
      <c r="BC36" s="82">
        <f>BB36/(5280*11.67)</f>
        <v>2.1264054426008152</v>
      </c>
      <c r="BD36" s="199"/>
    </row>
    <row r="37" spans="1:56" ht="15" customHeight="1" x14ac:dyDescent="0.25">
      <c r="A37" s="198"/>
      <c r="B37" s="99" t="s">
        <v>66</v>
      </c>
      <c r="F37" s="204"/>
      <c r="G37" s="99">
        <v>150</v>
      </c>
      <c r="H37" s="99">
        <v>399</v>
      </c>
      <c r="I37" s="102" t="s">
        <v>86</v>
      </c>
      <c r="J37" s="102" t="s">
        <v>499</v>
      </c>
      <c r="K37" s="102" t="s">
        <v>182</v>
      </c>
      <c r="L37" s="121">
        <v>62.928255460326234</v>
      </c>
      <c r="M37" s="203">
        <v>4</v>
      </c>
      <c r="N37" s="99" t="s">
        <v>73</v>
      </c>
      <c r="AF37" s="103">
        <v>95488.799999999988</v>
      </c>
      <c r="AH37" s="99"/>
      <c r="AQ37" s="99"/>
      <c r="AR37" s="99"/>
      <c r="AT37" s="99"/>
      <c r="AU37" s="99"/>
      <c r="AZ37" s="99">
        <v>1425.1268834229081</v>
      </c>
      <c r="BA37" s="99">
        <v>40.608314019732383</v>
      </c>
      <c r="BB37" s="104">
        <v>57872</v>
      </c>
      <c r="BC37" s="82">
        <f>BB37/(5280*11.67)</f>
        <v>0.93921217314533512</v>
      </c>
      <c r="BD37" s="199"/>
    </row>
    <row r="38" spans="1:56" ht="15" customHeight="1" x14ac:dyDescent="0.25">
      <c r="A38" s="198"/>
      <c r="B38" s="99" t="s">
        <v>66</v>
      </c>
      <c r="F38" s="99"/>
      <c r="G38" s="99">
        <v>500</v>
      </c>
      <c r="H38" s="99">
        <v>799</v>
      </c>
      <c r="I38" s="102" t="s">
        <v>502</v>
      </c>
      <c r="J38" s="102" t="s">
        <v>503</v>
      </c>
      <c r="K38" s="102" t="s">
        <v>89</v>
      </c>
      <c r="L38" s="121">
        <v>62.333764187906453</v>
      </c>
      <c r="M38" s="99">
        <v>4</v>
      </c>
      <c r="N38" s="99" t="s">
        <v>71</v>
      </c>
      <c r="AF38" s="103">
        <v>110292.43499999998</v>
      </c>
      <c r="AH38" s="99"/>
      <c r="AQ38" s="99"/>
      <c r="AR38" s="99"/>
      <c r="AT38" s="99"/>
      <c r="AU38" s="99"/>
      <c r="AZ38" s="99">
        <v>2228.13</v>
      </c>
      <c r="BA38" s="99">
        <v>29.999999999999996</v>
      </c>
      <c r="BB38" s="104">
        <v>66843.899999999994</v>
      </c>
      <c r="BC38" s="82">
        <f>BB38/(5280*11.67)</f>
        <v>1.0848182986679129</v>
      </c>
      <c r="BD38" s="199"/>
    </row>
    <row r="39" spans="1:56" ht="15" customHeight="1" x14ac:dyDescent="0.25">
      <c r="A39" s="198"/>
      <c r="B39" s="99" t="s">
        <v>66</v>
      </c>
      <c r="D39" s="99" t="s">
        <v>743</v>
      </c>
      <c r="F39" s="99"/>
      <c r="G39" s="99">
        <v>300</v>
      </c>
      <c r="H39" s="99">
        <v>1499</v>
      </c>
      <c r="I39" s="102" t="s">
        <v>492</v>
      </c>
      <c r="J39" s="102" t="s">
        <v>504</v>
      </c>
      <c r="K39" s="102" t="s">
        <v>81</v>
      </c>
      <c r="L39" s="121">
        <v>53.585332552681969</v>
      </c>
      <c r="M39" s="99">
        <v>4</v>
      </c>
      <c r="N39" s="99" t="s">
        <v>73</v>
      </c>
      <c r="AF39" s="103">
        <v>687630.89999999991</v>
      </c>
      <c r="AH39" s="99"/>
      <c r="AQ39" s="99"/>
      <c r="AR39" s="99"/>
      <c r="AT39" s="99"/>
      <c r="AU39" s="99"/>
      <c r="AZ39" s="99">
        <v>10228.850784838944</v>
      </c>
      <c r="BA39" s="99">
        <v>40.742211296863864</v>
      </c>
      <c r="BB39" s="104">
        <v>416746</v>
      </c>
      <c r="BC39" s="82">
        <f>BB39/(5280*11.67)</f>
        <v>6.7634247357897745</v>
      </c>
      <c r="BD39" s="199"/>
    </row>
    <row r="40" spans="1:56" ht="15" customHeight="1" x14ac:dyDescent="0.25">
      <c r="A40" s="198"/>
      <c r="B40" s="99" t="s">
        <v>66</v>
      </c>
      <c r="F40" s="99"/>
      <c r="G40" s="99">
        <v>600</v>
      </c>
      <c r="H40" s="99">
        <v>699</v>
      </c>
      <c r="I40" s="102" t="s">
        <v>85</v>
      </c>
      <c r="J40" s="102" t="s">
        <v>87</v>
      </c>
      <c r="K40" s="102" t="s">
        <v>505</v>
      </c>
      <c r="L40" s="121">
        <v>66.71148036253777</v>
      </c>
      <c r="M40" s="99">
        <v>4</v>
      </c>
      <c r="N40" s="99" t="s">
        <v>71</v>
      </c>
      <c r="AF40" s="103">
        <v>62261.1</v>
      </c>
      <c r="AH40" s="99"/>
      <c r="AQ40" s="99"/>
      <c r="AR40" s="99"/>
      <c r="AT40" s="99"/>
      <c r="AU40" s="99"/>
      <c r="AZ40" s="99">
        <v>943.32545346261304</v>
      </c>
      <c r="BA40" s="99">
        <v>40.001040851269174</v>
      </c>
      <c r="BB40" s="104">
        <v>37734</v>
      </c>
      <c r="BC40" s="82">
        <f>BB40/(5280*11.67)</f>
        <v>0.61238996650307709</v>
      </c>
      <c r="BD40" s="199"/>
    </row>
    <row r="41" spans="1:56" ht="15" customHeight="1" x14ac:dyDescent="0.25">
      <c r="A41" s="198"/>
      <c r="B41" s="99" t="s">
        <v>66</v>
      </c>
      <c r="F41" s="99"/>
      <c r="G41" s="99">
        <v>1400</v>
      </c>
      <c r="H41" s="99">
        <v>1454</v>
      </c>
      <c r="I41" s="102" t="s">
        <v>90</v>
      </c>
      <c r="J41" s="102" t="s">
        <v>506</v>
      </c>
      <c r="K41" s="102" t="s">
        <v>503</v>
      </c>
      <c r="L41" s="121">
        <v>54.000699195924689</v>
      </c>
      <c r="M41" s="203">
        <v>4</v>
      </c>
      <c r="N41" s="99" t="s">
        <v>73</v>
      </c>
      <c r="AF41" s="103">
        <v>33037.949999999997</v>
      </c>
      <c r="AQ41" s="99"/>
      <c r="AR41" s="99"/>
      <c r="AT41" s="99"/>
      <c r="AU41" s="99"/>
      <c r="AZ41" s="99">
        <v>564.73471537203898</v>
      </c>
      <c r="BA41" s="99">
        <v>35.455585525336687</v>
      </c>
      <c r="BB41" s="104">
        <v>20023</v>
      </c>
      <c r="BC41" s="82">
        <f>BB41/(5280*11.67)</f>
        <v>0.32495585676819611</v>
      </c>
      <c r="BD41" s="199"/>
    </row>
    <row r="42" spans="1:56" ht="15" customHeight="1" x14ac:dyDescent="0.25">
      <c r="A42" s="198"/>
      <c r="B42" s="99" t="s">
        <v>66</v>
      </c>
      <c r="F42" s="99"/>
      <c r="G42" s="99">
        <v>300</v>
      </c>
      <c r="H42" s="99">
        <v>599</v>
      </c>
      <c r="I42" s="102" t="s">
        <v>184</v>
      </c>
      <c r="J42" s="102" t="s">
        <v>87</v>
      </c>
      <c r="K42" s="102" t="s">
        <v>82</v>
      </c>
      <c r="L42" s="121">
        <v>25.812063953488373</v>
      </c>
      <c r="M42" s="99">
        <v>4</v>
      </c>
      <c r="N42" s="99" t="s">
        <v>69</v>
      </c>
      <c r="AF42" s="103">
        <v>74648</v>
      </c>
      <c r="AQ42" s="99"/>
      <c r="AR42" s="99"/>
      <c r="AT42" s="99"/>
      <c r="AU42" s="99"/>
      <c r="AZ42" s="99">
        <v>1387.7936199850631</v>
      </c>
      <c r="BA42" s="99">
        <v>34.702566221999454</v>
      </c>
      <c r="BB42" s="104">
        <v>48160</v>
      </c>
      <c r="BC42" s="82">
        <f>BB42/(5280*11.67)</f>
        <v>0.78159486899846797</v>
      </c>
      <c r="BD42" s="199"/>
    </row>
    <row r="43" spans="1:56" ht="15" customHeight="1" x14ac:dyDescent="0.25">
      <c r="A43" s="198"/>
      <c r="B43" s="99" t="s">
        <v>66</v>
      </c>
      <c r="E43" s="100"/>
      <c r="G43" s="99">
        <v>2200</v>
      </c>
      <c r="H43" s="99">
        <v>2399</v>
      </c>
      <c r="I43" s="102" t="s">
        <v>504</v>
      </c>
      <c r="J43" s="102" t="s">
        <v>507</v>
      </c>
      <c r="K43" s="102" t="s">
        <v>508</v>
      </c>
      <c r="L43" s="132">
        <v>34.266222507406447</v>
      </c>
      <c r="M43" s="99">
        <v>4</v>
      </c>
      <c r="N43" s="99" t="s">
        <v>69</v>
      </c>
      <c r="AB43" s="101"/>
      <c r="AF43" s="103">
        <v>113532.85</v>
      </c>
      <c r="AY43" s="109"/>
      <c r="AZ43" s="104">
        <v>1220.7900652250621</v>
      </c>
      <c r="BA43" s="104">
        <v>59.999669137622242</v>
      </c>
      <c r="BB43" s="104">
        <v>73247</v>
      </c>
      <c r="BC43" s="82">
        <f>BB43/(5280*11.67)</f>
        <v>1.1887350367427489</v>
      </c>
      <c r="BD43" s="199"/>
    </row>
    <row r="44" spans="1:56" ht="15" customHeight="1" x14ac:dyDescent="0.25">
      <c r="A44" s="198"/>
      <c r="B44" s="99" t="s">
        <v>66</v>
      </c>
      <c r="F44" s="99"/>
      <c r="G44" s="99">
        <v>850</v>
      </c>
      <c r="H44" s="99">
        <v>1499</v>
      </c>
      <c r="I44" s="102" t="s">
        <v>92</v>
      </c>
      <c r="J44" s="102" t="s">
        <v>91</v>
      </c>
      <c r="K44" s="102" t="s">
        <v>492</v>
      </c>
      <c r="L44" s="121">
        <v>56.292258351893096</v>
      </c>
      <c r="M44" s="203">
        <v>4</v>
      </c>
      <c r="N44" s="99" t="s">
        <v>73</v>
      </c>
      <c r="AF44" s="103">
        <v>185212.5</v>
      </c>
      <c r="AH44" s="99"/>
      <c r="AQ44" s="99"/>
      <c r="AR44" s="99"/>
      <c r="AT44" s="99"/>
      <c r="AU44" s="99"/>
      <c r="AZ44" s="99">
        <v>2927.3050069495557</v>
      </c>
      <c r="BA44" s="99">
        <v>38.345850443842842</v>
      </c>
      <c r="BB44" s="104">
        <v>112250</v>
      </c>
      <c r="BC44" s="82">
        <f>BB44/(5280*11.67)</f>
        <v>1.8217197683778661</v>
      </c>
      <c r="BD44" s="199"/>
    </row>
    <row r="45" spans="1:56" ht="15" customHeight="1" x14ac:dyDescent="0.25">
      <c r="A45" s="198"/>
      <c r="B45" s="99" t="s">
        <v>66</v>
      </c>
      <c r="E45" s="100"/>
      <c r="G45" s="99"/>
      <c r="H45" s="99"/>
      <c r="I45" s="102" t="s">
        <v>842</v>
      </c>
      <c r="J45" s="102" t="s">
        <v>843</v>
      </c>
      <c r="K45" s="102" t="s">
        <v>78</v>
      </c>
      <c r="L45" s="132"/>
      <c r="M45" s="99">
        <v>4</v>
      </c>
      <c r="N45" s="99" t="s">
        <v>69</v>
      </c>
      <c r="AB45" s="101"/>
      <c r="AF45" s="103">
        <v>12500</v>
      </c>
      <c r="AI45" s="99" t="s">
        <v>216</v>
      </c>
      <c r="AJ45" s="101" t="s">
        <v>844</v>
      </c>
      <c r="AK45" s="103">
        <v>3432.86</v>
      </c>
      <c r="AM45" s="99" t="s">
        <v>845</v>
      </c>
      <c r="AN45" s="103">
        <v>9067.14</v>
      </c>
      <c r="AY45" s="109"/>
      <c r="AZ45" s="104"/>
      <c r="BA45" s="104"/>
      <c r="BC45" s="82"/>
      <c r="BD45" s="199"/>
    </row>
    <row r="46" spans="1:56" ht="15" customHeight="1" x14ac:dyDescent="0.25">
      <c r="A46" s="198"/>
      <c r="B46" s="26" t="s">
        <v>66</v>
      </c>
      <c r="C46" s="26"/>
      <c r="D46" s="26" t="s">
        <v>819</v>
      </c>
      <c r="E46" s="44"/>
      <c r="F46" s="45"/>
      <c r="G46" s="139">
        <v>100</v>
      </c>
      <c r="H46" s="139">
        <v>299</v>
      </c>
      <c r="I46" s="138" t="s">
        <v>245</v>
      </c>
      <c r="J46" s="138" t="s">
        <v>246</v>
      </c>
      <c r="K46" s="138" t="s">
        <v>244</v>
      </c>
      <c r="L46" s="139">
        <v>20.666159993051334</v>
      </c>
      <c r="M46" s="137">
        <v>5</v>
      </c>
      <c r="N46" s="137" t="s">
        <v>69</v>
      </c>
      <c r="O46" s="26"/>
      <c r="P46" s="26"/>
      <c r="Q46" s="26"/>
      <c r="R46" s="26"/>
      <c r="S46" s="26"/>
      <c r="T46" s="26"/>
      <c r="U46" s="26"/>
      <c r="V46" s="26"/>
      <c r="W46" s="26"/>
      <c r="X46" s="26"/>
      <c r="Y46" s="26"/>
      <c r="Z46" s="26"/>
      <c r="AA46" s="26"/>
      <c r="AB46" s="47">
        <v>6</v>
      </c>
      <c r="AC46" s="26"/>
      <c r="AD46" s="26"/>
      <c r="AE46" s="26">
        <v>6</v>
      </c>
      <c r="AF46" s="179">
        <v>71380.600000000006</v>
      </c>
      <c r="AG46" s="83">
        <f>5731.19+42078.37+282.75</f>
        <v>48092.310000000005</v>
      </c>
      <c r="AH46" s="45" t="s">
        <v>79</v>
      </c>
      <c r="AI46" s="26"/>
      <c r="AJ46" s="47"/>
      <c r="AK46" s="83"/>
      <c r="AL46" s="83"/>
      <c r="AM46" s="26"/>
      <c r="AN46" s="83"/>
      <c r="AO46" s="83"/>
      <c r="AP46" s="26"/>
      <c r="AQ46" s="83"/>
      <c r="AR46" s="83"/>
      <c r="AS46" s="26"/>
      <c r="AT46" s="83"/>
      <c r="AU46" s="83"/>
      <c r="AV46" s="26"/>
      <c r="AW46" s="26"/>
      <c r="AX46" s="26"/>
      <c r="AY46" s="138" t="s">
        <v>247</v>
      </c>
      <c r="AZ46" s="180">
        <v>1555.8172402540511</v>
      </c>
      <c r="BA46" s="139">
        <v>29.599877677457876</v>
      </c>
      <c r="BB46" s="180">
        <v>46052</v>
      </c>
      <c r="BC46" s="82">
        <f>BB46/(5280*11.67)</f>
        <v>0.74738386435044535</v>
      </c>
      <c r="BD46" s="199"/>
    </row>
    <row r="47" spans="1:56" ht="15" customHeight="1" x14ac:dyDescent="0.25">
      <c r="A47" s="198"/>
      <c r="B47" s="26" t="s">
        <v>66</v>
      </c>
      <c r="C47" s="26"/>
      <c r="D47" s="26" t="s">
        <v>820</v>
      </c>
      <c r="E47" s="26"/>
      <c r="F47" s="45"/>
      <c r="G47" s="45">
        <v>350</v>
      </c>
      <c r="H47" s="45">
        <v>1599</v>
      </c>
      <c r="I47" s="46" t="s">
        <v>252</v>
      </c>
      <c r="J47" s="46" t="s">
        <v>518</v>
      </c>
      <c r="K47" s="46" t="s">
        <v>239</v>
      </c>
      <c r="L47" s="139">
        <v>59.273373684167026</v>
      </c>
      <c r="M47" s="26">
        <v>5</v>
      </c>
      <c r="N47" s="26" t="s">
        <v>73</v>
      </c>
      <c r="O47" s="26"/>
      <c r="P47" s="26"/>
      <c r="Q47" s="26"/>
      <c r="R47" s="26"/>
      <c r="S47" s="26"/>
      <c r="T47" s="26"/>
      <c r="U47" s="26"/>
      <c r="V47" s="26"/>
      <c r="W47" s="26"/>
      <c r="X47" s="26"/>
      <c r="Y47" s="26"/>
      <c r="Z47" s="26"/>
      <c r="AA47" s="26"/>
      <c r="AB47" s="26"/>
      <c r="AC47" s="26"/>
      <c r="AD47" s="26"/>
      <c r="AE47" s="26"/>
      <c r="AF47" s="83">
        <v>598921.94999999995</v>
      </c>
      <c r="AG47" s="83">
        <v>117751.86</v>
      </c>
      <c r="AH47" s="45" t="s">
        <v>821</v>
      </c>
      <c r="AI47" s="26"/>
      <c r="AJ47" s="47"/>
      <c r="AK47" s="83"/>
      <c r="AL47" s="83"/>
      <c r="AM47" s="26"/>
      <c r="AN47" s="83"/>
      <c r="AO47" s="83"/>
      <c r="AP47" s="26"/>
      <c r="AQ47" s="83"/>
      <c r="AR47" s="83"/>
      <c r="AS47" s="26"/>
      <c r="AT47" s="83"/>
      <c r="AU47" s="83"/>
      <c r="AV47" s="26"/>
      <c r="AW47" s="26"/>
      <c r="AX47" s="26"/>
      <c r="AY47" s="190" t="s">
        <v>822</v>
      </c>
      <c r="AZ47" s="26">
        <v>10181.6926660848</v>
      </c>
      <c r="BA47" s="26">
        <v>35.650555551445365</v>
      </c>
      <c r="BB47" s="84">
        <v>362983</v>
      </c>
      <c r="BC47" s="82">
        <f>BB47/(5280*11.67)</f>
        <v>5.8908980551011405</v>
      </c>
      <c r="BD47" s="199"/>
    </row>
    <row r="48" spans="1:56" ht="15" customHeight="1" x14ac:dyDescent="0.25">
      <c r="A48" s="198"/>
      <c r="B48" s="99" t="s">
        <v>66</v>
      </c>
      <c r="E48" s="100"/>
      <c r="G48" s="99">
        <v>700</v>
      </c>
      <c r="H48" s="99">
        <v>799</v>
      </c>
      <c r="I48" s="102" t="s">
        <v>509</v>
      </c>
      <c r="J48" s="102" t="s">
        <v>510</v>
      </c>
      <c r="K48" s="102" t="s">
        <v>248</v>
      </c>
      <c r="L48" s="165">
        <v>45</v>
      </c>
      <c r="M48" s="99">
        <v>5</v>
      </c>
      <c r="N48" s="99" t="s">
        <v>69</v>
      </c>
      <c r="AB48" s="101"/>
      <c r="AF48" s="103">
        <v>16371.1</v>
      </c>
      <c r="AG48" s="99"/>
      <c r="AY48" s="109"/>
      <c r="AZ48" s="104">
        <v>528</v>
      </c>
      <c r="BA48" s="104">
        <v>20</v>
      </c>
      <c r="BB48" s="104">
        <v>10562</v>
      </c>
      <c r="BC48" s="82">
        <f>BB48/(5280*11.67)</f>
        <v>0.17141206408558593</v>
      </c>
      <c r="BD48" s="199"/>
    </row>
    <row r="49" spans="1:56" ht="15" customHeight="1" x14ac:dyDescent="0.25">
      <c r="A49" s="198"/>
      <c r="B49" s="99" t="s">
        <v>66</v>
      </c>
      <c r="E49" s="100"/>
      <c r="G49" s="99">
        <v>600</v>
      </c>
      <c r="H49" s="99">
        <v>699</v>
      </c>
      <c r="I49" s="102" t="s">
        <v>511</v>
      </c>
      <c r="J49" s="102" t="s">
        <v>414</v>
      </c>
      <c r="K49" s="102" t="s">
        <v>512</v>
      </c>
      <c r="L49" s="121">
        <v>2</v>
      </c>
      <c r="M49" s="99">
        <v>5</v>
      </c>
      <c r="N49" s="99" t="s">
        <v>69</v>
      </c>
      <c r="AF49" s="103">
        <v>19381.2</v>
      </c>
      <c r="AG49" s="99"/>
      <c r="AY49" s="109"/>
      <c r="AZ49" s="99">
        <v>247</v>
      </c>
      <c r="BA49" s="99">
        <v>25</v>
      </c>
      <c r="BB49" s="104">
        <v>6252</v>
      </c>
      <c r="BC49" s="82">
        <f>BB49/(5280*11.67)</f>
        <v>0.10146451663161175</v>
      </c>
      <c r="BD49" s="199"/>
    </row>
    <row r="50" spans="1:56" ht="15" customHeight="1" x14ac:dyDescent="0.25">
      <c r="A50" s="198"/>
      <c r="B50" s="99" t="s">
        <v>66</v>
      </c>
      <c r="E50" s="100"/>
      <c r="G50" s="99">
        <v>4400</v>
      </c>
      <c r="H50" s="99">
        <v>4699</v>
      </c>
      <c r="I50" s="102" t="s">
        <v>513</v>
      </c>
      <c r="J50" s="102" t="s">
        <v>514</v>
      </c>
      <c r="K50" s="102" t="s">
        <v>510</v>
      </c>
      <c r="L50" s="132">
        <v>42.737766624843161</v>
      </c>
      <c r="M50" s="99">
        <v>5</v>
      </c>
      <c r="N50" s="99" t="s">
        <v>69</v>
      </c>
      <c r="AB50" s="101"/>
      <c r="AF50" s="103">
        <v>51884.700000000004</v>
      </c>
      <c r="AG50" s="99"/>
      <c r="AY50" s="109"/>
      <c r="AZ50" s="104">
        <v>1142.4876832592051</v>
      </c>
      <c r="BA50" s="104">
        <v>29.299221768857784</v>
      </c>
      <c r="BB50" s="104">
        <v>33474</v>
      </c>
      <c r="BC50" s="82">
        <f>BB50/(5280*11.67)</f>
        <v>0.54325387551608628</v>
      </c>
      <c r="BD50" s="199"/>
    </row>
    <row r="51" spans="1:56" ht="15" customHeight="1" x14ac:dyDescent="0.25">
      <c r="A51" s="198"/>
      <c r="B51" s="99" t="s">
        <v>66</v>
      </c>
      <c r="E51" s="100"/>
      <c r="G51" s="99">
        <v>700</v>
      </c>
      <c r="H51" s="99">
        <v>899</v>
      </c>
      <c r="I51" s="102" t="s">
        <v>515</v>
      </c>
      <c r="J51" s="102" t="s">
        <v>510</v>
      </c>
      <c r="K51" s="102" t="s">
        <v>78</v>
      </c>
      <c r="L51" s="121">
        <v>54.019700809286356</v>
      </c>
      <c r="M51" s="99">
        <v>5</v>
      </c>
      <c r="N51" s="99" t="s">
        <v>69</v>
      </c>
      <c r="AB51" s="101"/>
      <c r="AF51" s="103">
        <v>56883.450000000004</v>
      </c>
      <c r="AG51" s="99"/>
      <c r="AY51" s="109"/>
      <c r="AZ51" s="104">
        <v>531.82593031110696</v>
      </c>
      <c r="BA51" s="104">
        <v>69.005661266895842</v>
      </c>
      <c r="BB51" s="104">
        <v>36699</v>
      </c>
      <c r="BC51" s="82">
        <f>BB51/(5280*11.67)</f>
        <v>0.5955928176365195</v>
      </c>
      <c r="BD51" s="199"/>
    </row>
    <row r="52" spans="1:56" ht="15" customHeight="1" x14ac:dyDescent="0.25">
      <c r="A52" s="198"/>
      <c r="B52" s="99" t="s">
        <v>66</v>
      </c>
      <c r="E52" s="100"/>
      <c r="G52" s="99">
        <v>700</v>
      </c>
      <c r="H52" s="99">
        <v>899</v>
      </c>
      <c r="I52" s="102" t="s">
        <v>249</v>
      </c>
      <c r="J52" s="102" t="s">
        <v>510</v>
      </c>
      <c r="K52" s="102" t="s">
        <v>78</v>
      </c>
      <c r="L52" s="121">
        <v>57.105302830437566</v>
      </c>
      <c r="M52" s="99">
        <v>5</v>
      </c>
      <c r="N52" s="99" t="s">
        <v>69</v>
      </c>
      <c r="AF52" s="103">
        <v>41126.15</v>
      </c>
      <c r="AG52" s="99"/>
      <c r="AY52" s="109"/>
      <c r="AZ52" s="99">
        <v>514.42151509799305</v>
      </c>
      <c r="BA52" s="99">
        <v>51.578324819765136</v>
      </c>
      <c r="BB52" s="104">
        <v>26533</v>
      </c>
      <c r="BC52" s="82">
        <f>BB52/(5280*11.67)</f>
        <v>0.43060748876944249</v>
      </c>
      <c r="BD52" s="199"/>
    </row>
    <row r="53" spans="1:56" ht="15" customHeight="1" x14ac:dyDescent="0.25">
      <c r="A53" s="198"/>
      <c r="B53" s="99" t="s">
        <v>66</v>
      </c>
      <c r="E53" s="100"/>
      <c r="G53" s="99">
        <v>700</v>
      </c>
      <c r="H53" s="99">
        <v>799</v>
      </c>
      <c r="I53" s="102" t="s">
        <v>516</v>
      </c>
      <c r="J53" s="102" t="s">
        <v>510</v>
      </c>
      <c r="K53" s="102" t="s">
        <v>248</v>
      </c>
      <c r="L53" s="165">
        <v>44</v>
      </c>
      <c r="M53" s="99">
        <v>5</v>
      </c>
      <c r="N53" s="99" t="s">
        <v>69</v>
      </c>
      <c r="AB53" s="101"/>
      <c r="AF53" s="103">
        <v>21298.55</v>
      </c>
      <c r="AG53" s="99"/>
      <c r="AY53" s="109"/>
      <c r="AZ53" s="104">
        <v>529</v>
      </c>
      <c r="BA53" s="104">
        <v>26</v>
      </c>
      <c r="BB53" s="104">
        <v>13741</v>
      </c>
      <c r="BC53" s="82">
        <f>BB53/(5280*11.67)</f>
        <v>0.22300446625639428</v>
      </c>
      <c r="BD53" s="199"/>
    </row>
    <row r="54" spans="1:56" ht="15" customHeight="1" x14ac:dyDescent="0.25">
      <c r="A54" s="198"/>
      <c r="B54" s="99" t="s">
        <v>66</v>
      </c>
      <c r="D54" s="99" t="s">
        <v>461</v>
      </c>
      <c r="E54" s="100"/>
      <c r="G54" s="121">
        <v>3200</v>
      </c>
      <c r="H54" s="121">
        <v>3299</v>
      </c>
      <c r="I54" s="123" t="s">
        <v>248</v>
      </c>
      <c r="J54" s="123" t="s">
        <v>188</v>
      </c>
      <c r="K54" s="123" t="s">
        <v>249</v>
      </c>
      <c r="L54" s="121">
        <v>44.734160022578145</v>
      </c>
      <c r="M54" s="126">
        <v>5</v>
      </c>
      <c r="N54" s="126" t="s">
        <v>69</v>
      </c>
      <c r="AB54" s="101">
        <v>12</v>
      </c>
      <c r="AF54" s="127">
        <v>87872.6</v>
      </c>
      <c r="AG54" s="103">
        <v>32983.129999999997</v>
      </c>
      <c r="AY54" s="128" t="s">
        <v>250</v>
      </c>
      <c r="AZ54" s="129">
        <v>959.63051012479195</v>
      </c>
      <c r="BA54" s="121">
        <v>59.076904497990249</v>
      </c>
      <c r="BB54" s="130">
        <v>56692</v>
      </c>
      <c r="BC54" s="82">
        <f>BB54/(5280*11.67)</f>
        <v>0.92006180052452546</v>
      </c>
      <c r="BD54" s="199"/>
    </row>
    <row r="55" spans="1:56" ht="15" customHeight="1" x14ac:dyDescent="0.25">
      <c r="A55" s="198"/>
      <c r="B55" s="99" t="s">
        <v>66</v>
      </c>
      <c r="E55" s="100"/>
      <c r="G55" s="99">
        <v>3400</v>
      </c>
      <c r="H55" s="99">
        <v>3899</v>
      </c>
      <c r="I55" s="102" t="s">
        <v>248</v>
      </c>
      <c r="J55" s="102" t="s">
        <v>249</v>
      </c>
      <c r="K55" s="102" t="s">
        <v>517</v>
      </c>
      <c r="L55" s="165">
        <v>56.534418022528158</v>
      </c>
      <c r="M55" s="99">
        <v>5</v>
      </c>
      <c r="N55" s="99" t="s">
        <v>69</v>
      </c>
      <c r="AF55" s="103">
        <v>107745.15000000001</v>
      </c>
      <c r="AG55" s="99"/>
      <c r="AY55" s="109"/>
      <c r="AZ55" s="99">
        <v>1259.0092498988911</v>
      </c>
      <c r="BA55" s="99">
        <v>55.21246170795208</v>
      </c>
      <c r="BB55" s="104">
        <v>69513</v>
      </c>
      <c r="BC55" s="82">
        <f>BB55/(5280*11.67)</f>
        <v>1.1281354677884241</v>
      </c>
      <c r="BD55" s="199"/>
    </row>
    <row r="56" spans="1:56" ht="15" customHeight="1" x14ac:dyDescent="0.25">
      <c r="A56" s="198"/>
      <c r="B56" s="99" t="s">
        <v>66</v>
      </c>
      <c r="F56" s="100"/>
      <c r="G56" s="99">
        <v>200</v>
      </c>
      <c r="H56" s="99">
        <v>399</v>
      </c>
      <c r="I56" s="102" t="s">
        <v>251</v>
      </c>
      <c r="J56" s="102" t="s">
        <v>244</v>
      </c>
      <c r="K56" s="102" t="s">
        <v>252</v>
      </c>
      <c r="L56" s="121">
        <v>20.499127274035953</v>
      </c>
      <c r="M56" s="99">
        <v>5</v>
      </c>
      <c r="N56" s="99" t="s">
        <v>69</v>
      </c>
      <c r="AF56" s="103">
        <v>86138.150000000009</v>
      </c>
      <c r="AH56" s="99"/>
      <c r="AQ56" s="99"/>
      <c r="AR56" s="99"/>
      <c r="AT56" s="99"/>
      <c r="AU56" s="99"/>
      <c r="AZ56" s="99">
        <v>1543.6988941633419</v>
      </c>
      <c r="BA56" s="99">
        <v>35.999896229840601</v>
      </c>
      <c r="BB56" s="104">
        <v>55573</v>
      </c>
      <c r="BC56" s="82">
        <f>BB56/(5280*11.67)</f>
        <v>0.90190140479343561</v>
      </c>
      <c r="BD56" s="199"/>
    </row>
    <row r="57" spans="1:56" ht="15" customHeight="1" x14ac:dyDescent="0.25">
      <c r="A57" s="198"/>
      <c r="B57" s="99" t="s">
        <v>66</v>
      </c>
      <c r="F57" s="99"/>
      <c r="G57" s="99">
        <v>4500</v>
      </c>
      <c r="H57" s="99">
        <v>4530</v>
      </c>
      <c r="I57" s="102" t="s">
        <v>252</v>
      </c>
      <c r="J57" s="102" t="s">
        <v>518</v>
      </c>
      <c r="K57" s="102" t="s">
        <v>519</v>
      </c>
      <c r="L57" s="121">
        <v>44.161085024642013</v>
      </c>
      <c r="M57" s="99">
        <v>5</v>
      </c>
      <c r="N57" s="99" t="s">
        <v>73</v>
      </c>
      <c r="AF57" s="103">
        <v>42518.85</v>
      </c>
      <c r="AH57" s="99"/>
      <c r="AQ57" s="99"/>
      <c r="AR57" s="99"/>
      <c r="AT57" s="99"/>
      <c r="AU57" s="99"/>
      <c r="AZ57" s="99">
        <v>1073.6732551716491</v>
      </c>
      <c r="BA57" s="99">
        <v>24.000784108085366</v>
      </c>
      <c r="BB57" s="104">
        <v>25769</v>
      </c>
      <c r="BC57" s="82">
        <f>BB57/(5280*11.67)</f>
        <v>0.41820843395393525</v>
      </c>
      <c r="BD57" s="199"/>
    </row>
    <row r="58" spans="1:56" ht="15" customHeight="1" x14ac:dyDescent="0.25">
      <c r="A58" s="198"/>
      <c r="B58" s="99" t="s">
        <v>66</v>
      </c>
      <c r="G58" s="72">
        <v>100</v>
      </c>
      <c r="H58" s="72">
        <v>199</v>
      </c>
      <c r="I58" s="102" t="s">
        <v>252</v>
      </c>
      <c r="J58" s="102" t="s">
        <v>510</v>
      </c>
      <c r="K58" s="102" t="s">
        <v>244</v>
      </c>
      <c r="L58" s="121">
        <v>57</v>
      </c>
      <c r="M58" s="99">
        <v>5</v>
      </c>
      <c r="N58" s="99" t="s">
        <v>73</v>
      </c>
      <c r="AF58" s="103">
        <v>18273.75</v>
      </c>
      <c r="AZ58" s="99">
        <v>425.98005755461298</v>
      </c>
      <c r="BA58" s="99">
        <v>25.998869673799515</v>
      </c>
      <c r="BB58" s="104">
        <v>11075</v>
      </c>
      <c r="BC58" s="82">
        <f>BB58/(5280*11.67)</f>
        <v>0.17973760743683623</v>
      </c>
      <c r="BD58" s="199"/>
    </row>
    <row r="59" spans="1:56" ht="15" customHeight="1" x14ac:dyDescent="0.25">
      <c r="A59" s="198"/>
      <c r="B59" s="99" t="s">
        <v>66</v>
      </c>
      <c r="E59" s="100"/>
      <c r="G59" s="101">
        <v>2400</v>
      </c>
      <c r="H59" s="101">
        <v>2999</v>
      </c>
      <c r="I59" s="102" t="s">
        <v>504</v>
      </c>
      <c r="J59" s="102" t="s">
        <v>508</v>
      </c>
      <c r="K59" s="102" t="s">
        <v>520</v>
      </c>
      <c r="L59" s="132">
        <v>34.308879396221315</v>
      </c>
      <c r="M59" s="99">
        <v>5</v>
      </c>
      <c r="N59" s="99" t="s">
        <v>69</v>
      </c>
      <c r="AB59" s="101"/>
      <c r="AF59" s="103">
        <v>183603.7</v>
      </c>
      <c r="AG59" s="99"/>
      <c r="AY59" s="109"/>
      <c r="AZ59" s="104">
        <v>2634.7772530571478</v>
      </c>
      <c r="BA59" s="104">
        <v>44.957880163325804</v>
      </c>
      <c r="BB59" s="104">
        <v>118454</v>
      </c>
      <c r="BC59" s="82">
        <f>BB59/(5280*11.67)</f>
        <v>1.9224052868011738</v>
      </c>
      <c r="BD59" s="199"/>
    </row>
    <row r="60" spans="1:56" ht="15" customHeight="1" x14ac:dyDescent="0.25">
      <c r="A60" s="198"/>
      <c r="B60" s="26" t="s">
        <v>66</v>
      </c>
      <c r="C60" s="26"/>
      <c r="D60" s="26" t="s">
        <v>823</v>
      </c>
      <c r="E60" s="44"/>
      <c r="F60" s="45"/>
      <c r="G60" s="26">
        <v>2400</v>
      </c>
      <c r="H60" s="26">
        <v>2899</v>
      </c>
      <c r="I60" s="183" t="s">
        <v>85</v>
      </c>
      <c r="J60" s="183" t="s">
        <v>521</v>
      </c>
      <c r="K60" s="183" t="s">
        <v>253</v>
      </c>
      <c r="L60" s="139">
        <v>60.096452128121676</v>
      </c>
      <c r="M60" s="26">
        <v>6</v>
      </c>
      <c r="N60" s="189" t="s">
        <v>71</v>
      </c>
      <c r="O60" s="26"/>
      <c r="P60" s="26"/>
      <c r="Q60" s="47"/>
      <c r="R60" s="47"/>
      <c r="S60" s="178"/>
      <c r="T60" s="47"/>
      <c r="U60" s="26"/>
      <c r="V60" s="47"/>
      <c r="W60" s="83"/>
      <c r="X60" s="83"/>
      <c r="Y60" s="83"/>
      <c r="Z60" s="83"/>
      <c r="AA60" s="83"/>
      <c r="AB60" s="26"/>
      <c r="AC60" s="83"/>
      <c r="AD60" s="83"/>
      <c r="AE60" s="26"/>
      <c r="AF60" s="83">
        <v>29653.8</v>
      </c>
      <c r="AG60" s="83" t="s">
        <v>824</v>
      </c>
      <c r="AH60" s="45" t="s">
        <v>739</v>
      </c>
      <c r="AI60" s="26"/>
      <c r="AJ60" s="47"/>
      <c r="AK60" s="83"/>
      <c r="AL60" s="83"/>
      <c r="AM60" s="26"/>
      <c r="AN60" s="83"/>
      <c r="AO60" s="83"/>
      <c r="AP60" s="26"/>
      <c r="AQ60" s="26"/>
      <c r="AR60" s="26"/>
      <c r="AS60" s="26"/>
      <c r="AT60" s="26"/>
      <c r="AU60" s="26"/>
      <c r="AV60" s="26"/>
      <c r="AW60" s="26"/>
      <c r="AX60" s="26"/>
      <c r="AY60" s="190"/>
      <c r="AZ60" s="26">
        <v>412</v>
      </c>
      <c r="BA60" s="26">
        <v>43.621359223300971</v>
      </c>
      <c r="BB60" s="84">
        <v>17972</v>
      </c>
      <c r="BC60" s="82">
        <f>BB60/(5280*11.67)</f>
        <v>0.2916699124925346</v>
      </c>
      <c r="BD60" s="199"/>
    </row>
    <row r="61" spans="1:56" ht="15" customHeight="1" x14ac:dyDescent="0.25">
      <c r="A61" s="198"/>
      <c r="B61" s="26" t="s">
        <v>66</v>
      </c>
      <c r="C61" s="26"/>
      <c r="D61" s="26" t="s">
        <v>415</v>
      </c>
      <c r="E61" s="44"/>
      <c r="F61" s="45"/>
      <c r="G61" s="137">
        <v>800</v>
      </c>
      <c r="H61" s="137">
        <v>1155</v>
      </c>
      <c r="I61" s="140" t="s">
        <v>95</v>
      </c>
      <c r="J61" s="140" t="s">
        <v>185</v>
      </c>
      <c r="K61" s="140" t="s">
        <v>67</v>
      </c>
      <c r="L61" s="141">
        <v>59.81126216721259</v>
      </c>
      <c r="M61" s="142">
        <v>6</v>
      </c>
      <c r="N61" s="142" t="s">
        <v>73</v>
      </c>
      <c r="O61" s="26"/>
      <c r="P61" s="26"/>
      <c r="Q61" s="26"/>
      <c r="R61" s="26"/>
      <c r="S61" s="26"/>
      <c r="T61" s="26"/>
      <c r="U61" s="26"/>
      <c r="V61" s="26"/>
      <c r="W61" s="26"/>
      <c r="X61" s="26"/>
      <c r="Y61" s="26"/>
      <c r="Z61" s="26"/>
      <c r="AA61" s="26"/>
      <c r="AB61" s="47" t="s">
        <v>242</v>
      </c>
      <c r="AC61" s="26"/>
      <c r="AD61" s="26"/>
      <c r="AE61" s="26"/>
      <c r="AF61" s="181">
        <v>202327.25700000001</v>
      </c>
      <c r="AG61" s="83">
        <v>128033.77</v>
      </c>
      <c r="AH61" s="45" t="s">
        <v>79</v>
      </c>
      <c r="AI61" s="26"/>
      <c r="AJ61" s="47"/>
      <c r="AK61" s="83"/>
      <c r="AL61" s="83"/>
      <c r="AM61" s="26"/>
      <c r="AN61" s="83"/>
      <c r="AO61" s="83"/>
      <c r="AP61" s="26"/>
      <c r="AQ61" s="83"/>
      <c r="AR61" s="83"/>
      <c r="AS61" s="26"/>
      <c r="AT61" s="83"/>
      <c r="AU61" s="83"/>
      <c r="AV61" s="26"/>
      <c r="AW61" s="26"/>
      <c r="AX61" s="26"/>
      <c r="AY61" s="138"/>
      <c r="AZ61" s="182">
        <v>3226.9099999999994</v>
      </c>
      <c r="BA61" s="141">
        <v>38.000000000000014</v>
      </c>
      <c r="BB61" s="182">
        <v>122622.58000000002</v>
      </c>
      <c r="BC61" s="82">
        <f>BB61/(5280*11.67)</f>
        <v>1.9900577107839321</v>
      </c>
      <c r="BD61" s="199"/>
    </row>
    <row r="62" spans="1:56" ht="15" customHeight="1" x14ac:dyDescent="0.25">
      <c r="A62" s="198"/>
      <c r="B62" s="26" t="s">
        <v>66</v>
      </c>
      <c r="C62" s="26"/>
      <c r="D62" s="26" t="s">
        <v>446</v>
      </c>
      <c r="E62" s="44"/>
      <c r="F62" s="45"/>
      <c r="G62" s="26"/>
      <c r="H62" s="26"/>
      <c r="I62" s="46" t="s">
        <v>447</v>
      </c>
      <c r="J62" s="46" t="s">
        <v>95</v>
      </c>
      <c r="K62" s="46" t="s">
        <v>68</v>
      </c>
      <c r="L62" s="84">
        <v>59</v>
      </c>
      <c r="M62" s="26">
        <v>6</v>
      </c>
      <c r="N62" s="26" t="s">
        <v>73</v>
      </c>
      <c r="O62" s="26"/>
      <c r="P62" s="26"/>
      <c r="Q62" s="26"/>
      <c r="R62" s="26"/>
      <c r="S62" s="26"/>
      <c r="T62" s="26"/>
      <c r="U62" s="26"/>
      <c r="V62" s="26"/>
      <c r="W62" s="26"/>
      <c r="X62" s="26"/>
      <c r="Y62" s="26"/>
      <c r="Z62" s="26"/>
      <c r="AA62" s="26"/>
      <c r="AB62" s="47"/>
      <c r="AC62" s="26"/>
      <c r="AD62" s="26"/>
      <c r="AE62" s="83"/>
      <c r="AF62" s="83">
        <v>125991</v>
      </c>
      <c r="AG62" s="83">
        <f>90606.51+5689.62</f>
        <v>96296.12999999999</v>
      </c>
      <c r="AH62" s="45" t="s">
        <v>79</v>
      </c>
      <c r="AI62" s="26"/>
      <c r="AJ62" s="47"/>
      <c r="AK62" s="83"/>
      <c r="AL62" s="83"/>
      <c r="AM62" s="26"/>
      <c r="AN62" s="83"/>
      <c r="AO62" s="83"/>
      <c r="AP62" s="26"/>
      <c r="AQ62" s="83"/>
      <c r="AR62" s="83"/>
      <c r="AS62" s="26"/>
      <c r="AT62" s="83"/>
      <c r="AU62" s="83"/>
      <c r="AV62" s="26"/>
      <c r="AW62" s="26"/>
      <c r="AX62" s="26"/>
      <c r="AY62" s="150" t="s">
        <v>443</v>
      </c>
      <c r="AZ62" s="84"/>
      <c r="BA62" s="84"/>
      <c r="BB62" s="84"/>
      <c r="BC62" s="82"/>
      <c r="BD62" s="199"/>
    </row>
    <row r="63" spans="1:56" ht="15" customHeight="1" x14ac:dyDescent="0.25">
      <c r="A63" s="198"/>
      <c r="B63" s="26" t="s">
        <v>66</v>
      </c>
      <c r="C63" s="26"/>
      <c r="D63" s="26" t="s">
        <v>442</v>
      </c>
      <c r="E63" s="44"/>
      <c r="F63" s="45"/>
      <c r="G63" s="26"/>
      <c r="H63" s="26"/>
      <c r="I63" s="46" t="s">
        <v>176</v>
      </c>
      <c r="J63" s="46" t="s">
        <v>448</v>
      </c>
      <c r="K63" s="46" t="s">
        <v>449</v>
      </c>
      <c r="L63" s="84">
        <v>66</v>
      </c>
      <c r="M63" s="26">
        <v>6</v>
      </c>
      <c r="N63" s="26" t="s">
        <v>73</v>
      </c>
      <c r="O63" s="26"/>
      <c r="P63" s="26"/>
      <c r="Q63" s="26"/>
      <c r="R63" s="26"/>
      <c r="S63" s="26"/>
      <c r="T63" s="26"/>
      <c r="U63" s="26"/>
      <c r="V63" s="26"/>
      <c r="W63" s="26"/>
      <c r="X63" s="26"/>
      <c r="Y63" s="26"/>
      <c r="Z63" s="26"/>
      <c r="AA63" s="26"/>
      <c r="AB63" s="47"/>
      <c r="AC63" s="26"/>
      <c r="AD63" s="26"/>
      <c r="AE63" s="83"/>
      <c r="AF63" s="83">
        <v>137347</v>
      </c>
      <c r="AG63" s="83" t="s">
        <v>462</v>
      </c>
      <c r="AH63" s="45" t="s">
        <v>79</v>
      </c>
      <c r="AI63" s="26"/>
      <c r="AJ63" s="47"/>
      <c r="AK63" s="83"/>
      <c r="AL63" s="83"/>
      <c r="AM63" s="26"/>
      <c r="AN63" s="83"/>
      <c r="AO63" s="83"/>
      <c r="AP63" s="26"/>
      <c r="AQ63" s="83"/>
      <c r="AR63" s="83"/>
      <c r="AS63" s="26"/>
      <c r="AT63" s="83"/>
      <c r="AU63" s="83"/>
      <c r="AV63" s="26"/>
      <c r="AW63" s="26"/>
      <c r="AX63" s="26"/>
      <c r="AY63" s="150" t="s">
        <v>443</v>
      </c>
      <c r="AZ63" s="84"/>
      <c r="BA63" s="84"/>
      <c r="BB63" s="81"/>
      <c r="BC63" s="82"/>
      <c r="BD63" s="199"/>
    </row>
    <row r="64" spans="1:56" ht="15" customHeight="1" x14ac:dyDescent="0.25">
      <c r="A64" s="198"/>
      <c r="B64" s="99" t="s">
        <v>66</v>
      </c>
      <c r="G64" s="72">
        <v>505</v>
      </c>
      <c r="H64" s="72">
        <v>599</v>
      </c>
      <c r="I64" s="102" t="s">
        <v>254</v>
      </c>
      <c r="J64" s="102" t="s">
        <v>78</v>
      </c>
      <c r="K64" s="102" t="s">
        <v>230</v>
      </c>
      <c r="L64" s="121">
        <v>61.814567335444032</v>
      </c>
      <c r="M64" s="99">
        <v>6</v>
      </c>
      <c r="N64" s="99" t="s">
        <v>183</v>
      </c>
      <c r="AF64" s="103">
        <v>119260.34999999999</v>
      </c>
      <c r="AZ64" s="99">
        <v>2131.5567663536967</v>
      </c>
      <c r="BA64" s="99">
        <v>33.909019520808997</v>
      </c>
      <c r="BB64" s="104">
        <v>72279</v>
      </c>
      <c r="BC64" s="82">
        <f>BB64/(5280*11.67)</f>
        <v>1.1730252395419491</v>
      </c>
      <c r="BD64" s="199"/>
    </row>
    <row r="65" spans="1:56" ht="15" customHeight="1" x14ac:dyDescent="0.25">
      <c r="A65" s="198"/>
      <c r="B65" s="99" t="s">
        <v>66</v>
      </c>
      <c r="F65" s="99"/>
      <c r="G65" s="99">
        <v>900</v>
      </c>
      <c r="H65" s="99">
        <v>1499</v>
      </c>
      <c r="I65" s="102" t="s">
        <v>522</v>
      </c>
      <c r="J65" s="102" t="s">
        <v>178</v>
      </c>
      <c r="K65" s="102" t="s">
        <v>492</v>
      </c>
      <c r="L65" s="121">
        <v>52.574641081633601</v>
      </c>
      <c r="M65" s="99">
        <v>6</v>
      </c>
      <c r="N65" s="99" t="s">
        <v>71</v>
      </c>
      <c r="AF65" s="103">
        <v>177564.75</v>
      </c>
      <c r="AH65" s="99"/>
      <c r="AQ65" s="99"/>
      <c r="AR65" s="99"/>
      <c r="AT65" s="99"/>
      <c r="AU65" s="99"/>
      <c r="AZ65" s="99">
        <v>2808.5642226193891</v>
      </c>
      <c r="BA65" s="99">
        <v>38.316731066108069</v>
      </c>
      <c r="BB65" s="104">
        <v>107615</v>
      </c>
      <c r="BC65" s="82">
        <f>BB65/(5280*11.67)</f>
        <v>1.7464977538884994</v>
      </c>
      <c r="BD65" s="199"/>
    </row>
    <row r="66" spans="1:56" ht="15" customHeight="1" x14ac:dyDescent="0.25">
      <c r="A66" s="198"/>
      <c r="B66" s="99" t="s">
        <v>66</v>
      </c>
      <c r="E66" s="100"/>
      <c r="G66" s="99">
        <v>1000</v>
      </c>
      <c r="H66" s="99">
        <v>2399</v>
      </c>
      <c r="I66" s="102" t="s">
        <v>523</v>
      </c>
      <c r="J66" s="102" t="s">
        <v>78</v>
      </c>
      <c r="K66" s="102" t="s">
        <v>524</v>
      </c>
      <c r="L66" s="165">
        <v>44.981901356399447</v>
      </c>
      <c r="M66" s="99">
        <v>6</v>
      </c>
      <c r="N66" s="99" t="s">
        <v>69</v>
      </c>
      <c r="AF66" s="103">
        <v>310365.8</v>
      </c>
      <c r="AG66" s="99"/>
      <c r="AY66" s="109"/>
      <c r="AZ66" s="99">
        <v>7886.4736390634689</v>
      </c>
      <c r="BA66" s="99">
        <v>25.389801470734181</v>
      </c>
      <c r="BB66" s="104">
        <v>200236</v>
      </c>
      <c r="BC66" s="82">
        <f>BB66/(5280*11.67)</f>
        <v>3.2496559424579989</v>
      </c>
      <c r="BD66" s="199"/>
    </row>
    <row r="67" spans="1:56" ht="15" customHeight="1" x14ac:dyDescent="0.25">
      <c r="A67" s="198"/>
      <c r="B67" s="99" t="s">
        <v>66</v>
      </c>
      <c r="E67" s="100"/>
      <c r="G67" s="99">
        <v>1400</v>
      </c>
      <c r="H67" s="99">
        <v>1499</v>
      </c>
      <c r="I67" s="102" t="s">
        <v>525</v>
      </c>
      <c r="J67" s="102" t="s">
        <v>526</v>
      </c>
      <c r="K67" s="102" t="s">
        <v>78</v>
      </c>
      <c r="L67" s="121">
        <v>53</v>
      </c>
      <c r="M67" s="99">
        <v>7</v>
      </c>
      <c r="N67" s="99" t="s">
        <v>69</v>
      </c>
      <c r="AF67" s="103">
        <v>14213.5</v>
      </c>
      <c r="AG67" s="99"/>
      <c r="AY67" s="109"/>
      <c r="AZ67" s="99">
        <v>458.52252056197898</v>
      </c>
      <c r="BA67" s="99">
        <v>20</v>
      </c>
      <c r="BB67" s="104">
        <v>9170</v>
      </c>
      <c r="BC67" s="82">
        <f>BB67/(5280*11.67)</f>
        <v>0.14882111604476644</v>
      </c>
      <c r="BD67" s="199"/>
    </row>
    <row r="68" spans="1:56" ht="15" customHeight="1" x14ac:dyDescent="0.25">
      <c r="A68" s="198"/>
      <c r="B68" s="99" t="s">
        <v>66</v>
      </c>
      <c r="D68" s="99" t="s">
        <v>450</v>
      </c>
      <c r="E68" s="100"/>
      <c r="G68" s="99"/>
      <c r="H68" s="99"/>
      <c r="I68" s="102" t="s">
        <v>451</v>
      </c>
      <c r="J68" s="102" t="s">
        <v>429</v>
      </c>
      <c r="K68" s="102" t="s">
        <v>97</v>
      </c>
      <c r="L68" s="104">
        <v>65</v>
      </c>
      <c r="M68" s="99">
        <v>7</v>
      </c>
      <c r="N68" s="99" t="s">
        <v>71</v>
      </c>
      <c r="AB68" s="101"/>
      <c r="AE68" s="103"/>
      <c r="AF68" s="103">
        <v>120650</v>
      </c>
      <c r="AG68" s="103">
        <v>3734.75</v>
      </c>
      <c r="AY68" s="109" t="s">
        <v>443</v>
      </c>
      <c r="AZ68" s="104"/>
      <c r="BA68" s="104"/>
      <c r="BB68" s="81"/>
      <c r="BC68" s="82"/>
      <c r="BD68" s="199"/>
    </row>
    <row r="69" spans="1:56" ht="15" customHeight="1" x14ac:dyDescent="0.25">
      <c r="A69" s="198"/>
      <c r="B69" s="99" t="s">
        <v>66</v>
      </c>
      <c r="E69" s="100"/>
      <c r="G69" s="99">
        <v>7100</v>
      </c>
      <c r="H69" s="99">
        <v>7299</v>
      </c>
      <c r="I69" s="102" t="s">
        <v>527</v>
      </c>
      <c r="J69" s="102" t="s">
        <v>528</v>
      </c>
      <c r="K69" s="102" t="s">
        <v>529</v>
      </c>
      <c r="L69" s="121">
        <v>66.12743522795742</v>
      </c>
      <c r="M69" s="99">
        <v>7</v>
      </c>
      <c r="N69" s="99" t="s">
        <v>69</v>
      </c>
      <c r="AB69" s="101"/>
      <c r="AF69" s="103">
        <v>92609.400000000009</v>
      </c>
      <c r="AY69" s="109"/>
      <c r="AZ69" s="104">
        <v>2489.48422634915</v>
      </c>
      <c r="BA69" s="104">
        <v>24.000152066687708</v>
      </c>
      <c r="BB69" s="104">
        <v>59748</v>
      </c>
      <c r="BC69" s="82">
        <f>BB69/(5280*11.67)</f>
        <v>0.96965801978655453</v>
      </c>
      <c r="BD69" s="199"/>
    </row>
    <row r="70" spans="1:56" ht="15" customHeight="1" x14ac:dyDescent="0.25">
      <c r="A70" s="198"/>
      <c r="B70" s="26" t="s">
        <v>66</v>
      </c>
      <c r="C70" s="26"/>
      <c r="D70" s="26" t="s">
        <v>381</v>
      </c>
      <c r="E70" s="44"/>
      <c r="F70" s="45"/>
      <c r="G70" s="139">
        <v>2400</v>
      </c>
      <c r="H70" s="139">
        <v>2699</v>
      </c>
      <c r="I70" s="138" t="s">
        <v>262</v>
      </c>
      <c r="J70" s="138" t="s">
        <v>99</v>
      </c>
      <c r="K70" s="138" t="s">
        <v>263</v>
      </c>
      <c r="L70" s="139">
        <v>47.292187448471459</v>
      </c>
      <c r="M70" s="137">
        <v>8</v>
      </c>
      <c r="N70" s="137" t="s">
        <v>69</v>
      </c>
      <c r="O70" s="26"/>
      <c r="P70" s="26"/>
      <c r="Q70" s="26"/>
      <c r="R70" s="26"/>
      <c r="S70" s="26"/>
      <c r="T70" s="26"/>
      <c r="U70" s="26"/>
      <c r="V70" s="26"/>
      <c r="W70" s="26"/>
      <c r="X70" s="26"/>
      <c r="Y70" s="26"/>
      <c r="Z70" s="26"/>
      <c r="AA70" s="26"/>
      <c r="AB70" s="47">
        <v>6</v>
      </c>
      <c r="AC70" s="26"/>
      <c r="AD70" s="26"/>
      <c r="AE70" s="84">
        <v>7</v>
      </c>
      <c r="AF70" s="179">
        <v>94001.3</v>
      </c>
      <c r="AG70" s="83">
        <f>15500.75+44192.21</f>
        <v>59692.959999999999</v>
      </c>
      <c r="AH70" s="45" t="s">
        <v>739</v>
      </c>
      <c r="AI70" s="26"/>
      <c r="AJ70" s="47"/>
      <c r="AK70" s="83"/>
      <c r="AL70" s="83"/>
      <c r="AM70" s="26"/>
      <c r="AN70" s="83"/>
      <c r="AO70" s="83"/>
      <c r="AP70" s="26"/>
      <c r="AQ70" s="83"/>
      <c r="AR70" s="83"/>
      <c r="AS70" s="26"/>
      <c r="AT70" s="83"/>
      <c r="AU70" s="83"/>
      <c r="AV70" s="26"/>
      <c r="AW70" s="26"/>
      <c r="AX70" s="26"/>
      <c r="AY70" s="138" t="s">
        <v>264</v>
      </c>
      <c r="AZ70" s="180">
        <v>2021.5197941403248</v>
      </c>
      <c r="BA70" s="139">
        <v>30.000200925952559</v>
      </c>
      <c r="BB70" s="130">
        <v>60646</v>
      </c>
      <c r="BC70" s="82">
        <f>BB70/(5280*11.67)</f>
        <v>0.98423177793357741</v>
      </c>
      <c r="BD70" s="199"/>
    </row>
    <row r="71" spans="1:56" ht="15" customHeight="1" x14ac:dyDescent="0.25">
      <c r="A71" s="198"/>
      <c r="B71" s="26" t="s">
        <v>66</v>
      </c>
      <c r="C71" s="26"/>
      <c r="D71" s="26" t="s">
        <v>825</v>
      </c>
      <c r="E71" s="44"/>
      <c r="F71" s="45"/>
      <c r="G71" s="137"/>
      <c r="H71" s="137"/>
      <c r="I71" s="140" t="s">
        <v>272</v>
      </c>
      <c r="J71" s="140" t="s">
        <v>368</v>
      </c>
      <c r="K71" s="140" t="s">
        <v>369</v>
      </c>
      <c r="L71" s="141">
        <v>58</v>
      </c>
      <c r="M71" s="142">
        <v>8</v>
      </c>
      <c r="N71" s="142" t="s">
        <v>69</v>
      </c>
      <c r="O71" s="26"/>
      <c r="P71" s="26"/>
      <c r="Q71" s="26"/>
      <c r="R71" s="26"/>
      <c r="S71" s="26"/>
      <c r="T71" s="26"/>
      <c r="U71" s="26"/>
      <c r="V71" s="26"/>
      <c r="W71" s="26"/>
      <c r="X71" s="26"/>
      <c r="Y71" s="26"/>
      <c r="Z71" s="26"/>
      <c r="AA71" s="26"/>
      <c r="AB71" s="47"/>
      <c r="AC71" s="26"/>
      <c r="AD71" s="26"/>
      <c r="AE71" s="26"/>
      <c r="AF71" s="181">
        <v>153131</v>
      </c>
      <c r="AG71" s="83">
        <v>241570.1</v>
      </c>
      <c r="AH71" s="45" t="s">
        <v>79</v>
      </c>
      <c r="AI71" s="26"/>
      <c r="AJ71" s="47"/>
      <c r="AK71" s="83"/>
      <c r="AL71" s="83"/>
      <c r="AM71" s="26"/>
      <c r="AN71" s="83"/>
      <c r="AO71" s="83"/>
      <c r="AP71" s="26"/>
      <c r="AQ71" s="83"/>
      <c r="AR71" s="83"/>
      <c r="AS71" s="26"/>
      <c r="AT71" s="83"/>
      <c r="AU71" s="83"/>
      <c r="AV71" s="26"/>
      <c r="AW71" s="26"/>
      <c r="AX71" s="26"/>
      <c r="AY71" s="138"/>
      <c r="AZ71" s="182">
        <v>4340</v>
      </c>
      <c r="BA71" s="141">
        <v>23</v>
      </c>
      <c r="BB71" s="136">
        <v>98794</v>
      </c>
      <c r="BC71" s="82">
        <f>BB71/(5280*11.67)</f>
        <v>1.6033406039832776</v>
      </c>
      <c r="BD71" s="199"/>
    </row>
    <row r="72" spans="1:56" ht="15" customHeight="1" x14ac:dyDescent="0.25">
      <c r="A72" s="198"/>
      <c r="B72" s="26" t="s">
        <v>66</v>
      </c>
      <c r="C72" s="26"/>
      <c r="D72" s="26" t="s">
        <v>826</v>
      </c>
      <c r="E72" s="44"/>
      <c r="F72" s="45"/>
      <c r="G72" s="26">
        <v>1</v>
      </c>
      <c r="H72" s="26">
        <v>99</v>
      </c>
      <c r="I72" s="46" t="s">
        <v>530</v>
      </c>
      <c r="J72" s="46" t="s">
        <v>531</v>
      </c>
      <c r="K72" s="46" t="s">
        <v>78</v>
      </c>
      <c r="L72" s="205">
        <v>26</v>
      </c>
      <c r="M72" s="26">
        <v>8</v>
      </c>
      <c r="N72" s="26" t="s">
        <v>69</v>
      </c>
      <c r="O72" s="26"/>
      <c r="P72" s="26"/>
      <c r="Q72" s="26"/>
      <c r="R72" s="26"/>
      <c r="S72" s="26"/>
      <c r="T72" s="26"/>
      <c r="U72" s="26"/>
      <c r="V72" s="26"/>
      <c r="W72" s="26"/>
      <c r="X72" s="26"/>
      <c r="Y72" s="26"/>
      <c r="Z72" s="26"/>
      <c r="AA72" s="26"/>
      <c r="AB72" s="47"/>
      <c r="AC72" s="26"/>
      <c r="AD72" s="26"/>
      <c r="AE72" s="26"/>
      <c r="AF72" s="83">
        <v>9203.9</v>
      </c>
      <c r="AG72" s="83" t="s">
        <v>847</v>
      </c>
      <c r="AH72" s="45" t="s">
        <v>821</v>
      </c>
      <c r="AI72" s="26"/>
      <c r="AJ72" s="47"/>
      <c r="AK72" s="83"/>
      <c r="AL72" s="83"/>
      <c r="AM72" s="26"/>
      <c r="AN72" s="83"/>
      <c r="AO72" s="83"/>
      <c r="AP72" s="26"/>
      <c r="AQ72" s="83"/>
      <c r="AR72" s="83"/>
      <c r="AS72" s="26"/>
      <c r="AT72" s="83"/>
      <c r="AU72" s="83"/>
      <c r="AV72" s="26"/>
      <c r="AW72" s="26"/>
      <c r="AX72" s="26"/>
      <c r="AY72" s="150"/>
      <c r="AZ72" s="84">
        <v>330</v>
      </c>
      <c r="BA72" s="84">
        <v>18</v>
      </c>
      <c r="BB72" s="84">
        <v>5938</v>
      </c>
      <c r="BC72" s="82">
        <f>BB72/(5280*11.67)</f>
        <v>9.6368570018955629E-2</v>
      </c>
      <c r="BD72" s="199"/>
    </row>
    <row r="73" spans="1:56" ht="15" customHeight="1" x14ac:dyDescent="0.25">
      <c r="A73" s="198"/>
      <c r="B73" s="26" t="s">
        <v>66</v>
      </c>
      <c r="C73" s="26"/>
      <c r="D73" s="26" t="s">
        <v>826</v>
      </c>
      <c r="E73" s="44"/>
      <c r="F73" s="55"/>
      <c r="G73" s="26">
        <v>1</v>
      </c>
      <c r="H73" s="26">
        <v>1449</v>
      </c>
      <c r="I73" s="46" t="s">
        <v>531</v>
      </c>
      <c r="J73" s="46" t="s">
        <v>532</v>
      </c>
      <c r="K73" s="46" t="s">
        <v>101</v>
      </c>
      <c r="L73" s="205">
        <v>58.417703132092598</v>
      </c>
      <c r="M73" s="26">
        <v>8</v>
      </c>
      <c r="N73" s="26" t="s">
        <v>69</v>
      </c>
      <c r="O73" s="26"/>
      <c r="P73" s="26"/>
      <c r="Q73" s="26"/>
      <c r="R73" s="26"/>
      <c r="S73" s="26"/>
      <c r="T73" s="26"/>
      <c r="U73" s="26"/>
      <c r="V73" s="26"/>
      <c r="W73" s="26"/>
      <c r="X73" s="26"/>
      <c r="Y73" s="26"/>
      <c r="Z73" s="26"/>
      <c r="AA73" s="26"/>
      <c r="AB73" s="185"/>
      <c r="AC73" s="26"/>
      <c r="AD73" s="26"/>
      <c r="AE73" s="26"/>
      <c r="AF73" s="83">
        <v>34146.5</v>
      </c>
      <c r="AG73" s="83">
        <v>31446.13</v>
      </c>
      <c r="AH73" s="55" t="s">
        <v>821</v>
      </c>
      <c r="AI73" s="26"/>
      <c r="AJ73" s="47"/>
      <c r="AK73" s="83"/>
      <c r="AL73" s="83"/>
      <c r="AM73" s="26"/>
      <c r="AN73" s="83"/>
      <c r="AO73" s="83"/>
      <c r="AP73" s="26"/>
      <c r="AQ73" s="83"/>
      <c r="AR73" s="83"/>
      <c r="AS73" s="26"/>
      <c r="AT73" s="83"/>
      <c r="AU73" s="83"/>
      <c r="AV73" s="26"/>
      <c r="AW73" s="26"/>
      <c r="AX73" s="26"/>
      <c r="AY73" s="190"/>
      <c r="AZ73" s="84">
        <v>1223.9072183699191</v>
      </c>
      <c r="BA73" s="47">
        <v>17.999730428374317</v>
      </c>
      <c r="BB73" s="84">
        <v>22030</v>
      </c>
      <c r="BC73" s="82">
        <f>BB73/(5280*11.67)</f>
        <v>0.35752771935291217</v>
      </c>
      <c r="BD73" s="199"/>
    </row>
    <row r="74" spans="1:56" ht="15" customHeight="1" x14ac:dyDescent="0.25">
      <c r="A74" s="198"/>
      <c r="B74" s="26" t="s">
        <v>66</v>
      </c>
      <c r="C74" s="26"/>
      <c r="D74" s="26" t="s">
        <v>744</v>
      </c>
      <c r="E74" s="44"/>
      <c r="F74" s="45"/>
      <c r="G74" s="139">
        <v>2530</v>
      </c>
      <c r="H74" s="139">
        <v>2599</v>
      </c>
      <c r="I74" s="138" t="s">
        <v>260</v>
      </c>
      <c r="J74" s="138" t="s">
        <v>265</v>
      </c>
      <c r="K74" s="138" t="s">
        <v>266</v>
      </c>
      <c r="L74" s="139">
        <v>33.6999150863289</v>
      </c>
      <c r="M74" s="137">
        <v>8</v>
      </c>
      <c r="N74" s="126" t="s">
        <v>69</v>
      </c>
      <c r="AB74" s="101">
        <v>0</v>
      </c>
      <c r="AE74" s="103"/>
      <c r="AF74" s="127">
        <v>54761.5</v>
      </c>
      <c r="AH74" s="72" t="s">
        <v>821</v>
      </c>
      <c r="AY74" s="128" t="s">
        <v>267</v>
      </c>
      <c r="AZ74" s="129">
        <v>1662.182552223609</v>
      </c>
      <c r="BA74" s="121">
        <v>21.255186413030732</v>
      </c>
      <c r="BB74" s="130">
        <v>35330</v>
      </c>
      <c r="BC74" s="82">
        <f>BB74/(5280*11.67)</f>
        <v>0.57337513957051234</v>
      </c>
      <c r="BD74" s="199"/>
    </row>
    <row r="75" spans="1:56" ht="15" customHeight="1" x14ac:dyDescent="0.25">
      <c r="A75" s="198"/>
      <c r="B75" s="60" t="s">
        <v>66</v>
      </c>
      <c r="C75" s="60"/>
      <c r="D75" s="99" t="s">
        <v>744</v>
      </c>
      <c r="E75" s="61"/>
      <c r="F75" s="67"/>
      <c r="G75" s="124">
        <v>2300</v>
      </c>
      <c r="H75" s="124">
        <v>2699</v>
      </c>
      <c r="I75" s="122" t="s">
        <v>257</v>
      </c>
      <c r="J75" s="122" t="s">
        <v>258</v>
      </c>
      <c r="K75" s="122" t="s">
        <v>78</v>
      </c>
      <c r="L75" s="124">
        <v>62</v>
      </c>
      <c r="M75" s="125">
        <v>8</v>
      </c>
      <c r="N75" s="126" t="s">
        <v>69</v>
      </c>
      <c r="AB75" s="101">
        <v>0</v>
      </c>
      <c r="AE75" s="103"/>
      <c r="AF75" s="127">
        <v>62048</v>
      </c>
      <c r="AY75" s="128" t="s">
        <v>259</v>
      </c>
      <c r="AZ75" s="129">
        <v>646.32774776283804</v>
      </c>
      <c r="BA75" s="121">
        <v>24</v>
      </c>
      <c r="BB75" s="130">
        <v>15512</v>
      </c>
      <c r="BC75" s="82">
        <f>BB75/(5280*11.67)</f>
        <v>0.25174625431694841</v>
      </c>
      <c r="BD75" s="199"/>
    </row>
    <row r="76" spans="1:56" ht="15" customHeight="1" x14ac:dyDescent="0.25">
      <c r="A76" s="198"/>
      <c r="B76" s="99" t="s">
        <v>66</v>
      </c>
      <c r="D76" s="99" t="s">
        <v>745</v>
      </c>
      <c r="E76" s="100"/>
      <c r="G76" s="101">
        <v>2200</v>
      </c>
      <c r="H76" s="101">
        <v>2549</v>
      </c>
      <c r="I76" s="102" t="s">
        <v>533</v>
      </c>
      <c r="J76" s="102" t="s">
        <v>534</v>
      </c>
      <c r="K76" s="102" t="s">
        <v>103</v>
      </c>
      <c r="L76" s="165">
        <v>43.762055447145897</v>
      </c>
      <c r="M76" s="99">
        <v>8</v>
      </c>
      <c r="N76" s="99" t="s">
        <v>69</v>
      </c>
      <c r="AB76" s="101"/>
      <c r="AF76" s="103">
        <v>88168.650000000009</v>
      </c>
      <c r="AG76" s="103">
        <v>4420.53</v>
      </c>
      <c r="AM76" s="103"/>
      <c r="AY76" s="109"/>
      <c r="AZ76" s="104">
        <v>3037.4843645385108</v>
      </c>
      <c r="BA76" s="104">
        <v>18.727009977100675</v>
      </c>
      <c r="BB76" s="104">
        <v>56883</v>
      </c>
      <c r="BC76" s="82">
        <f>BB76/(5280*11.67)</f>
        <v>0.92316156422840234</v>
      </c>
      <c r="BD76" s="199"/>
    </row>
    <row r="77" spans="1:56" ht="15" customHeight="1" x14ac:dyDescent="0.25">
      <c r="A77" s="198"/>
      <c r="B77" s="60" t="s">
        <v>66</v>
      </c>
      <c r="C77" s="60"/>
      <c r="D77" s="99" t="s">
        <v>744</v>
      </c>
      <c r="E77" s="61"/>
      <c r="F77" s="67"/>
      <c r="G77" s="124">
        <v>2300</v>
      </c>
      <c r="H77" s="124">
        <v>2399</v>
      </c>
      <c r="I77" s="122" t="s">
        <v>258</v>
      </c>
      <c r="J77" s="122" t="s">
        <v>260</v>
      </c>
      <c r="K77" s="122" t="s">
        <v>78</v>
      </c>
      <c r="L77" s="124">
        <v>46.094801852804942</v>
      </c>
      <c r="M77" s="125">
        <v>8</v>
      </c>
      <c r="N77" s="126" t="s">
        <v>69</v>
      </c>
      <c r="AB77" s="101">
        <v>0</v>
      </c>
      <c r="AF77" s="127">
        <v>53432.5</v>
      </c>
      <c r="AY77" s="128" t="s">
        <v>261</v>
      </c>
      <c r="AZ77" s="129">
        <v>911.94857797957206</v>
      </c>
      <c r="BA77" s="121">
        <v>21.306025875984467</v>
      </c>
      <c r="BB77" s="130">
        <v>19430</v>
      </c>
      <c r="BC77" s="82">
        <f>BB77/(5280*11.67)</f>
        <v>0.31533198306977228</v>
      </c>
      <c r="BD77" s="199"/>
    </row>
    <row r="78" spans="1:56" ht="15" customHeight="1" x14ac:dyDescent="0.25">
      <c r="A78" s="198"/>
      <c r="B78" s="99" t="s">
        <v>66</v>
      </c>
      <c r="D78" s="99" t="s">
        <v>746</v>
      </c>
      <c r="E78" s="100"/>
      <c r="G78" s="101">
        <v>2860</v>
      </c>
      <c r="H78" s="101">
        <v>2899</v>
      </c>
      <c r="I78" s="102" t="s">
        <v>535</v>
      </c>
      <c r="J78" s="102" t="s">
        <v>102</v>
      </c>
      <c r="K78" s="102" t="s">
        <v>533</v>
      </c>
      <c r="L78" s="165">
        <v>37</v>
      </c>
      <c r="M78" s="99">
        <v>8</v>
      </c>
      <c r="N78" s="99" t="s">
        <v>69</v>
      </c>
      <c r="AB78" s="101"/>
      <c r="AF78" s="103">
        <v>11778.45</v>
      </c>
      <c r="AY78" s="109"/>
      <c r="AZ78" s="104">
        <v>422.18654848992799</v>
      </c>
      <c r="BA78" s="104">
        <v>18</v>
      </c>
      <c r="BB78" s="104">
        <v>7599</v>
      </c>
      <c r="BC78" s="82">
        <f>BB78/(5280*11.67)</f>
        <v>0.12332515385214614</v>
      </c>
      <c r="BD78" s="199"/>
    </row>
    <row r="79" spans="1:56" ht="15" customHeight="1" x14ac:dyDescent="0.25">
      <c r="A79" s="198"/>
      <c r="B79" s="99" t="s">
        <v>66</v>
      </c>
      <c r="F79" s="99"/>
      <c r="G79" s="99">
        <v>1630</v>
      </c>
      <c r="H79" s="99">
        <v>1799</v>
      </c>
      <c r="I79" s="102" t="s">
        <v>536</v>
      </c>
      <c r="J79" s="102" t="s">
        <v>537</v>
      </c>
      <c r="K79" s="102" t="s">
        <v>538</v>
      </c>
      <c r="L79" s="132">
        <v>58.671844460446458</v>
      </c>
      <c r="M79" s="99">
        <v>8</v>
      </c>
      <c r="N79" s="99" t="s">
        <v>69</v>
      </c>
      <c r="AF79" s="103">
        <v>15067.550000000001</v>
      </c>
      <c r="AH79" s="99"/>
      <c r="AQ79" s="99"/>
      <c r="AR79" s="99"/>
      <c r="AT79" s="99"/>
      <c r="AU79" s="99"/>
      <c r="AZ79" s="99">
        <v>486.03413074251398</v>
      </c>
      <c r="BA79" s="99">
        <v>20.000653010004125</v>
      </c>
      <c r="BB79" s="104">
        <v>9721</v>
      </c>
      <c r="BC79" s="82">
        <f>BB79/(5280*11.67)</f>
        <v>0.15776336631092416</v>
      </c>
      <c r="BD79" s="199"/>
    </row>
    <row r="80" spans="1:56" ht="15" customHeight="1" x14ac:dyDescent="0.25">
      <c r="A80" s="198"/>
      <c r="B80" s="99" t="s">
        <v>66</v>
      </c>
      <c r="D80" s="99" t="s">
        <v>747</v>
      </c>
      <c r="F80" s="99"/>
      <c r="G80" s="99">
        <v>1617</v>
      </c>
      <c r="H80" s="99">
        <v>1999</v>
      </c>
      <c r="I80" s="102" t="s">
        <v>104</v>
      </c>
      <c r="J80" s="102" t="s">
        <v>539</v>
      </c>
      <c r="K80" s="102" t="s">
        <v>103</v>
      </c>
      <c r="L80" s="165">
        <v>23</v>
      </c>
      <c r="M80" s="99">
        <v>8</v>
      </c>
      <c r="N80" s="99" t="s">
        <v>69</v>
      </c>
      <c r="AF80" s="103">
        <v>72978.5</v>
      </c>
      <c r="AH80" s="99"/>
      <c r="AQ80" s="99"/>
      <c r="AR80" s="99"/>
      <c r="AT80" s="99"/>
      <c r="AU80" s="99"/>
      <c r="AZ80" s="99">
        <v>1158</v>
      </c>
      <c r="BA80" s="99">
        <v>18</v>
      </c>
      <c r="BB80" s="104">
        <v>20851</v>
      </c>
      <c r="BC80" s="82">
        <f>BB80/(5280*11.67)</f>
        <v>0.3383935758614422</v>
      </c>
      <c r="BD80" s="199"/>
    </row>
    <row r="81" spans="1:56" ht="15" customHeight="1" x14ac:dyDescent="0.25">
      <c r="A81" s="198"/>
      <c r="B81" s="99" t="s">
        <v>66</v>
      </c>
      <c r="D81" s="99" t="s">
        <v>747</v>
      </c>
      <c r="G81" s="72">
        <v>2000</v>
      </c>
      <c r="H81" s="72">
        <v>2264</v>
      </c>
      <c r="I81" s="102" t="s">
        <v>104</v>
      </c>
      <c r="J81" s="102" t="s">
        <v>103</v>
      </c>
      <c r="K81" s="102" t="s">
        <v>540</v>
      </c>
      <c r="L81" s="121">
        <v>64.840483976927359</v>
      </c>
      <c r="M81" s="99">
        <v>8</v>
      </c>
      <c r="N81" s="99" t="s">
        <v>71</v>
      </c>
      <c r="AF81" s="103">
        <v>68566.904999999984</v>
      </c>
      <c r="AZ81" s="99">
        <v>1385.1899999999998</v>
      </c>
      <c r="BA81" s="99">
        <v>30</v>
      </c>
      <c r="BB81" s="104">
        <v>41555.699999999997</v>
      </c>
      <c r="BC81" s="82">
        <f>BB81/(5280*11.67)</f>
        <v>0.67441283010049069</v>
      </c>
      <c r="BD81" s="199"/>
    </row>
    <row r="82" spans="1:56" ht="15" customHeight="1" x14ac:dyDescent="0.25">
      <c r="A82" s="198"/>
      <c r="B82" s="26" t="s">
        <v>66</v>
      </c>
      <c r="C82" s="26"/>
      <c r="D82" s="26" t="s">
        <v>825</v>
      </c>
      <c r="E82" s="44"/>
      <c r="F82" s="45"/>
      <c r="G82" s="139">
        <v>2800</v>
      </c>
      <c r="H82" s="139">
        <v>2899</v>
      </c>
      <c r="I82" s="138" t="s">
        <v>268</v>
      </c>
      <c r="J82" s="138" t="s">
        <v>269</v>
      </c>
      <c r="K82" s="138" t="s">
        <v>78</v>
      </c>
      <c r="L82" s="139">
        <v>4</v>
      </c>
      <c r="M82" s="137">
        <v>9</v>
      </c>
      <c r="N82" s="137" t="s">
        <v>69</v>
      </c>
      <c r="O82" s="26"/>
      <c r="P82" s="26"/>
      <c r="Q82" s="26"/>
      <c r="R82" s="26"/>
      <c r="S82" s="26"/>
      <c r="T82" s="26"/>
      <c r="U82" s="26"/>
      <c r="V82" s="26"/>
      <c r="W82" s="26"/>
      <c r="X82" s="26"/>
      <c r="Y82" s="26"/>
      <c r="Z82" s="26"/>
      <c r="AA82" s="26"/>
      <c r="AB82" s="26">
        <v>0</v>
      </c>
      <c r="AC82" s="26"/>
      <c r="AD82" s="26"/>
      <c r="AE82" s="26"/>
      <c r="AF82" s="179">
        <v>24260</v>
      </c>
      <c r="AG82" s="83" t="s">
        <v>748</v>
      </c>
      <c r="AH82" s="45" t="s">
        <v>79</v>
      </c>
      <c r="AI82" s="26"/>
      <c r="AJ82" s="47"/>
      <c r="AK82" s="83"/>
      <c r="AL82" s="83"/>
      <c r="AM82" s="26"/>
      <c r="AN82" s="83"/>
      <c r="AO82" s="83"/>
      <c r="AP82" s="26"/>
      <c r="AQ82" s="83"/>
      <c r="AR82" s="83"/>
      <c r="AS82" s="26"/>
      <c r="AT82" s="83"/>
      <c r="AU82" s="83"/>
      <c r="AV82" s="26"/>
      <c r="AW82" s="26"/>
      <c r="AX82" s="26"/>
      <c r="AY82" s="138" t="s">
        <v>270</v>
      </c>
      <c r="AZ82" s="180">
        <v>379</v>
      </c>
      <c r="BA82" s="139">
        <v>16</v>
      </c>
      <c r="BB82" s="130">
        <v>6065</v>
      </c>
      <c r="BC82" s="82">
        <f>BB82/(5280*11.67)</f>
        <v>9.8429669445093612E-2</v>
      </c>
      <c r="BD82" s="199"/>
    </row>
    <row r="83" spans="1:56" ht="15" customHeight="1" x14ac:dyDescent="0.25">
      <c r="A83" s="198"/>
      <c r="B83" s="26" t="s">
        <v>66</v>
      </c>
      <c r="C83" s="26"/>
      <c r="D83" s="26" t="s">
        <v>825</v>
      </c>
      <c r="E83" s="44"/>
      <c r="F83" s="45"/>
      <c r="G83" s="139">
        <v>2800</v>
      </c>
      <c r="H83" s="139">
        <v>2899</v>
      </c>
      <c r="I83" s="138" t="s">
        <v>271</v>
      </c>
      <c r="J83" s="138" t="s">
        <v>272</v>
      </c>
      <c r="K83" s="138" t="s">
        <v>78</v>
      </c>
      <c r="L83" s="139">
        <v>36</v>
      </c>
      <c r="M83" s="137">
        <v>9</v>
      </c>
      <c r="N83" s="137" t="s">
        <v>69</v>
      </c>
      <c r="O83" s="26"/>
      <c r="P83" s="26"/>
      <c r="Q83" s="26"/>
      <c r="R83" s="26"/>
      <c r="S83" s="26"/>
      <c r="T83" s="26"/>
      <c r="U83" s="26"/>
      <c r="V83" s="26"/>
      <c r="W83" s="26"/>
      <c r="X83" s="26"/>
      <c r="Y83" s="26"/>
      <c r="Z83" s="26"/>
      <c r="AA83" s="26"/>
      <c r="AB83" s="26">
        <v>0</v>
      </c>
      <c r="AC83" s="26"/>
      <c r="AD83" s="26"/>
      <c r="AE83" s="26"/>
      <c r="AF83" s="179">
        <v>14496</v>
      </c>
      <c r="AG83" s="83" t="s">
        <v>748</v>
      </c>
      <c r="AH83" s="45" t="s">
        <v>79</v>
      </c>
      <c r="AI83" s="26"/>
      <c r="AJ83" s="47"/>
      <c r="AK83" s="83"/>
      <c r="AL83" s="83"/>
      <c r="AM83" s="26"/>
      <c r="AN83" s="83"/>
      <c r="AO83" s="83"/>
      <c r="AP83" s="26"/>
      <c r="AQ83" s="83"/>
      <c r="AR83" s="83"/>
      <c r="AS83" s="26"/>
      <c r="AT83" s="83"/>
      <c r="AU83" s="83"/>
      <c r="AV83" s="26"/>
      <c r="AW83" s="26"/>
      <c r="AX83" s="26"/>
      <c r="AY83" s="138" t="s">
        <v>46</v>
      </c>
      <c r="AZ83" s="180">
        <v>226</v>
      </c>
      <c r="BA83" s="139">
        <v>16</v>
      </c>
      <c r="BB83" s="130">
        <v>3624</v>
      </c>
      <c r="BC83" s="82">
        <f>BB83/(5280*11.67)</f>
        <v>5.8814364726961131E-2</v>
      </c>
      <c r="BD83" s="199"/>
    </row>
    <row r="84" spans="1:56" ht="15" customHeight="1" x14ac:dyDescent="0.25">
      <c r="A84" s="198"/>
      <c r="B84" s="99" t="s">
        <v>66</v>
      </c>
      <c r="D84" s="99" t="s">
        <v>848</v>
      </c>
      <c r="E84" s="100"/>
      <c r="G84" s="99">
        <v>200</v>
      </c>
      <c r="H84" s="99">
        <v>399</v>
      </c>
      <c r="I84" s="102" t="s">
        <v>541</v>
      </c>
      <c r="J84" s="102" t="s">
        <v>78</v>
      </c>
      <c r="K84" s="102" t="s">
        <v>78</v>
      </c>
      <c r="L84" s="132">
        <v>55.985641987944959</v>
      </c>
      <c r="M84" s="99">
        <v>9</v>
      </c>
      <c r="N84" s="99" t="s">
        <v>69</v>
      </c>
      <c r="AB84" s="101"/>
      <c r="AF84" s="103">
        <v>54516.6</v>
      </c>
      <c r="AY84" s="109"/>
      <c r="AZ84" s="104">
        <v>1506.6617812408799</v>
      </c>
      <c r="BA84" s="104">
        <v>23.344323482495518</v>
      </c>
      <c r="BB84" s="104">
        <v>35172</v>
      </c>
      <c r="BC84" s="82">
        <f>BB84/(5280*11.67)</f>
        <v>0.57081093713484465</v>
      </c>
      <c r="BD84" s="199"/>
    </row>
    <row r="85" spans="1:56" ht="15" customHeight="1" x14ac:dyDescent="0.25">
      <c r="A85" s="198"/>
      <c r="B85" s="87" t="s">
        <v>66</v>
      </c>
      <c r="C85" s="87"/>
      <c r="D85" s="87" t="s">
        <v>848</v>
      </c>
      <c r="E85" s="206"/>
      <c r="F85" s="15"/>
      <c r="G85" s="87">
        <v>200</v>
      </c>
      <c r="H85" s="87">
        <v>299</v>
      </c>
      <c r="I85" s="88" t="s">
        <v>542</v>
      </c>
      <c r="J85" s="88" t="s">
        <v>78</v>
      </c>
      <c r="K85" s="88" t="s">
        <v>543</v>
      </c>
      <c r="L85" s="170">
        <v>42.577676734870629</v>
      </c>
      <c r="M85" s="87">
        <v>9</v>
      </c>
      <c r="N85" s="87" t="s">
        <v>69</v>
      </c>
      <c r="O85" s="87"/>
      <c r="P85" s="87"/>
      <c r="Q85" s="91"/>
      <c r="R85" s="91"/>
      <c r="S85" s="89"/>
      <c r="T85" s="91"/>
      <c r="U85" s="87"/>
      <c r="V85" s="91"/>
      <c r="W85" s="90"/>
      <c r="X85" s="90"/>
      <c r="Y85" s="90"/>
      <c r="Z85" s="90"/>
      <c r="AA85" s="90"/>
      <c r="AB85" s="87"/>
      <c r="AC85" s="90"/>
      <c r="AD85" s="90"/>
      <c r="AE85" s="87"/>
      <c r="AF85" s="90">
        <v>57269.4</v>
      </c>
      <c r="AG85" s="90"/>
      <c r="AH85" s="15"/>
      <c r="AI85" s="87"/>
      <c r="AJ85" s="91"/>
      <c r="AK85" s="90"/>
      <c r="AL85" s="90"/>
      <c r="AM85" s="87"/>
      <c r="AN85" s="90"/>
      <c r="AO85" s="90"/>
      <c r="AP85" s="87"/>
      <c r="AY85" s="109"/>
      <c r="AZ85" s="99">
        <v>1830.1721860798129</v>
      </c>
      <c r="BA85" s="99">
        <v>20.18826440540645</v>
      </c>
      <c r="BB85" s="104">
        <v>36948</v>
      </c>
      <c r="BC85" s="82">
        <f>BB85/(5280*11.67)</f>
        <v>0.59963387084209707</v>
      </c>
      <c r="BD85" s="199"/>
    </row>
    <row r="86" spans="1:56" ht="15" customHeight="1" x14ac:dyDescent="0.25">
      <c r="A86" s="198"/>
      <c r="B86" s="99" t="s">
        <v>66</v>
      </c>
      <c r="D86" s="99" t="s">
        <v>827</v>
      </c>
      <c r="E86" s="100"/>
      <c r="G86" s="121">
        <v>100</v>
      </c>
      <c r="H86" s="121">
        <v>299</v>
      </c>
      <c r="I86" s="128" t="s">
        <v>273</v>
      </c>
      <c r="J86" s="128" t="s">
        <v>187</v>
      </c>
      <c r="K86" s="128" t="s">
        <v>274</v>
      </c>
      <c r="L86" s="121">
        <v>22.525004377955121</v>
      </c>
      <c r="M86" s="126">
        <v>9</v>
      </c>
      <c r="N86" s="126" t="s">
        <v>69</v>
      </c>
      <c r="AB86" s="99">
        <v>11</v>
      </c>
      <c r="AE86" s="103"/>
      <c r="AF86" s="127">
        <v>61958.15</v>
      </c>
      <c r="AY86" s="128" t="s">
        <v>275</v>
      </c>
      <c r="AZ86" s="129">
        <v>1375.137708639741</v>
      </c>
      <c r="BA86" s="121">
        <v>29.068361480349846</v>
      </c>
      <c r="BB86" s="130">
        <v>39973</v>
      </c>
      <c r="BC86" s="82">
        <f>BB86/(5280*11.67)</f>
        <v>0.64872698709459642</v>
      </c>
      <c r="BD86" s="199"/>
    </row>
    <row r="87" spans="1:56" ht="15" customHeight="1" x14ac:dyDescent="0.25">
      <c r="A87" s="198"/>
      <c r="B87" s="99" t="s">
        <v>66</v>
      </c>
      <c r="D87" s="99" t="s">
        <v>827</v>
      </c>
      <c r="E87" s="100"/>
      <c r="G87" s="121">
        <v>200</v>
      </c>
      <c r="H87" s="121">
        <v>299</v>
      </c>
      <c r="I87" s="128" t="s">
        <v>276</v>
      </c>
      <c r="J87" s="128" t="s">
        <v>277</v>
      </c>
      <c r="K87" s="128" t="s">
        <v>97</v>
      </c>
      <c r="L87" s="121">
        <v>46.599252794722865</v>
      </c>
      <c r="M87" s="126">
        <v>9</v>
      </c>
      <c r="N87" s="126" t="s">
        <v>69</v>
      </c>
      <c r="AB87" s="99">
        <v>6</v>
      </c>
      <c r="AE87" s="103"/>
      <c r="AF87" s="127">
        <v>53104.55</v>
      </c>
      <c r="AY87" s="128" t="s">
        <v>278</v>
      </c>
      <c r="AZ87" s="129">
        <v>1285.438112815983</v>
      </c>
      <c r="BA87" s="121">
        <v>26.653169575737198</v>
      </c>
      <c r="BB87" s="130">
        <v>34261</v>
      </c>
      <c r="BC87" s="82">
        <f>BB87/(5280*11.67)</f>
        <v>0.55602620030640593</v>
      </c>
      <c r="BD87" s="199"/>
    </row>
    <row r="88" spans="1:56" ht="15" customHeight="1" x14ac:dyDescent="0.25">
      <c r="A88" s="198"/>
      <c r="B88" s="99" t="s">
        <v>66</v>
      </c>
      <c r="D88" s="99" t="s">
        <v>827</v>
      </c>
      <c r="E88" s="100"/>
      <c r="G88" s="121">
        <v>100</v>
      </c>
      <c r="H88" s="121">
        <v>199</v>
      </c>
      <c r="I88" s="128" t="s">
        <v>279</v>
      </c>
      <c r="J88" s="128" t="s">
        <v>187</v>
      </c>
      <c r="K88" s="128" t="s">
        <v>280</v>
      </c>
      <c r="L88" s="121">
        <v>47.665876123765926</v>
      </c>
      <c r="M88" s="126">
        <v>9</v>
      </c>
      <c r="N88" s="126" t="s">
        <v>69</v>
      </c>
      <c r="AB88" s="101">
        <v>8</v>
      </c>
      <c r="AF88" s="127">
        <v>56206.1</v>
      </c>
      <c r="AY88" s="128" t="s">
        <v>281</v>
      </c>
      <c r="AZ88" s="129">
        <v>1893.1414183809352</v>
      </c>
      <c r="BA88" s="121">
        <v>19.154406346997693</v>
      </c>
      <c r="BB88" s="130">
        <v>36262</v>
      </c>
      <c r="BC88" s="82">
        <f>BB88/(5280*11.67)</f>
        <v>0.58850068811508405</v>
      </c>
      <c r="BD88" s="199"/>
    </row>
    <row r="89" spans="1:56" ht="15" customHeight="1" x14ac:dyDescent="0.25">
      <c r="A89" s="198"/>
      <c r="B89" s="99" t="s">
        <v>66</v>
      </c>
      <c r="D89" s="99" t="s">
        <v>848</v>
      </c>
      <c r="E89" s="100"/>
      <c r="G89" s="99">
        <v>200</v>
      </c>
      <c r="H89" s="99">
        <v>399</v>
      </c>
      <c r="I89" s="102" t="s">
        <v>544</v>
      </c>
      <c r="J89" s="102" t="s">
        <v>78</v>
      </c>
      <c r="K89" s="102" t="s">
        <v>78</v>
      </c>
      <c r="L89" s="132">
        <v>55.312678917720937</v>
      </c>
      <c r="M89" s="99">
        <v>9</v>
      </c>
      <c r="N89" s="99" t="s">
        <v>69</v>
      </c>
      <c r="AF89" s="103">
        <v>100709.7</v>
      </c>
      <c r="AY89" s="109"/>
      <c r="AZ89" s="99">
        <v>1046.895871513394</v>
      </c>
      <c r="BA89" s="99">
        <v>62.063479060313327</v>
      </c>
      <c r="BB89" s="104">
        <v>64974</v>
      </c>
      <c r="BC89" s="82">
        <f>BB89/(5280*11.67)</f>
        <v>1.0544714497156658</v>
      </c>
      <c r="BD89" s="199"/>
    </row>
    <row r="90" spans="1:56" ht="15" customHeight="1" x14ac:dyDescent="0.25">
      <c r="A90" s="198"/>
      <c r="B90" s="99" t="s">
        <v>66</v>
      </c>
      <c r="D90" s="99" t="s">
        <v>848</v>
      </c>
      <c r="E90" s="100"/>
      <c r="G90" s="99">
        <v>3500</v>
      </c>
      <c r="H90" s="99">
        <v>3599</v>
      </c>
      <c r="I90" s="102" t="s">
        <v>545</v>
      </c>
      <c r="J90" s="102" t="s">
        <v>546</v>
      </c>
      <c r="K90" s="102" t="s">
        <v>78</v>
      </c>
      <c r="L90" s="132">
        <v>44</v>
      </c>
      <c r="M90" s="99">
        <v>9</v>
      </c>
      <c r="N90" s="99" t="s">
        <v>69</v>
      </c>
      <c r="AB90" s="101"/>
      <c r="AF90" s="103">
        <v>23628.2</v>
      </c>
      <c r="AY90" s="109"/>
      <c r="AZ90" s="104">
        <v>693</v>
      </c>
      <c r="BA90" s="104">
        <v>22</v>
      </c>
      <c r="BB90" s="104">
        <v>15244</v>
      </c>
      <c r="BC90" s="82">
        <f>BB90/(5280*11.67)</f>
        <v>0.24739684765391706</v>
      </c>
      <c r="BD90" s="199"/>
    </row>
    <row r="91" spans="1:56" ht="15" customHeight="1" x14ac:dyDescent="0.25">
      <c r="A91" s="198"/>
      <c r="B91" s="99" t="s">
        <v>66</v>
      </c>
      <c r="D91" s="99" t="s">
        <v>848</v>
      </c>
      <c r="E91" s="100"/>
      <c r="G91" s="99">
        <v>200</v>
      </c>
      <c r="H91" s="99">
        <v>299</v>
      </c>
      <c r="I91" s="102" t="s">
        <v>546</v>
      </c>
      <c r="J91" s="102" t="s">
        <v>78</v>
      </c>
      <c r="K91" s="102" t="s">
        <v>547</v>
      </c>
      <c r="L91" s="132">
        <v>46.451543312313312</v>
      </c>
      <c r="M91" s="99">
        <v>9</v>
      </c>
      <c r="N91" s="99" t="s">
        <v>69</v>
      </c>
      <c r="AF91" s="103">
        <v>28020.9</v>
      </c>
      <c r="AY91" s="109"/>
      <c r="AZ91" s="99">
        <v>821.72234510515295</v>
      </c>
      <c r="BA91" s="99">
        <v>22.00013192739285</v>
      </c>
      <c r="BB91" s="104">
        <v>18078</v>
      </c>
      <c r="BC91" s="82">
        <f>BB91/(5280*11.67)</f>
        <v>0.29339020020253953</v>
      </c>
      <c r="BD91" s="199"/>
    </row>
    <row r="92" spans="1:56" ht="15" customHeight="1" x14ac:dyDescent="0.25">
      <c r="A92" s="198"/>
      <c r="B92" s="99" t="s">
        <v>66</v>
      </c>
      <c r="D92" s="99" t="s">
        <v>848</v>
      </c>
      <c r="E92" s="100"/>
      <c r="F92" s="54"/>
      <c r="G92" s="99">
        <v>3500</v>
      </c>
      <c r="H92" s="99">
        <v>3599</v>
      </c>
      <c r="I92" s="102" t="s">
        <v>548</v>
      </c>
      <c r="J92" s="102" t="s">
        <v>542</v>
      </c>
      <c r="K92" s="102" t="s">
        <v>542</v>
      </c>
      <c r="L92" s="132">
        <v>30</v>
      </c>
      <c r="M92" s="99">
        <v>9</v>
      </c>
      <c r="N92" s="99" t="s">
        <v>69</v>
      </c>
      <c r="AB92" s="106"/>
      <c r="AF92" s="103">
        <v>46517.05</v>
      </c>
      <c r="AH92" s="54"/>
      <c r="AZ92" s="104">
        <v>1429</v>
      </c>
      <c r="BA92" s="101">
        <v>21</v>
      </c>
      <c r="BB92" s="104">
        <v>30011</v>
      </c>
      <c r="BC92" s="82">
        <f>BB92/(5280*11.67)</f>
        <v>0.48705240061281191</v>
      </c>
      <c r="BD92" s="199"/>
    </row>
    <row r="93" spans="1:56" ht="15" customHeight="1" x14ac:dyDescent="0.25">
      <c r="A93" s="198"/>
      <c r="B93" s="26" t="s">
        <v>66</v>
      </c>
      <c r="C93" s="26"/>
      <c r="D93" s="26" t="s">
        <v>750</v>
      </c>
      <c r="E93" s="44"/>
      <c r="F93" s="55"/>
      <c r="G93" s="142">
        <v>1100</v>
      </c>
      <c r="H93" s="142">
        <v>1299</v>
      </c>
      <c r="I93" s="140" t="s">
        <v>110</v>
      </c>
      <c r="J93" s="140" t="s">
        <v>108</v>
      </c>
      <c r="K93" s="140" t="s">
        <v>111</v>
      </c>
      <c r="L93" s="141">
        <v>44.000469343345991</v>
      </c>
      <c r="M93" s="142">
        <v>10</v>
      </c>
      <c r="N93" s="142" t="s">
        <v>69</v>
      </c>
      <c r="O93" s="26"/>
      <c r="P93" s="26"/>
      <c r="Q93" s="26"/>
      <c r="R93" s="26"/>
      <c r="S93" s="26"/>
      <c r="T93" s="26"/>
      <c r="U93" s="26"/>
      <c r="V93" s="26"/>
      <c r="W93" s="26"/>
      <c r="X93" s="26"/>
      <c r="Y93" s="26"/>
      <c r="Z93" s="26"/>
      <c r="AA93" s="26"/>
      <c r="AB93" s="185">
        <v>6</v>
      </c>
      <c r="AC93" s="26"/>
      <c r="AD93" s="26"/>
      <c r="AE93" s="26"/>
      <c r="AF93" s="179">
        <v>36327.35</v>
      </c>
      <c r="AG93" s="83" t="s">
        <v>751</v>
      </c>
      <c r="AH93" s="45" t="s">
        <v>739</v>
      </c>
      <c r="AI93" s="26"/>
      <c r="AJ93" s="47"/>
      <c r="AK93" s="83"/>
      <c r="AL93" s="83"/>
      <c r="AM93" s="26"/>
      <c r="AN93" s="83"/>
      <c r="AO93" s="83"/>
      <c r="AP93" s="26"/>
      <c r="AQ93" s="83"/>
      <c r="AR93" s="83"/>
      <c r="AS93" s="26"/>
      <c r="AT93" s="83"/>
      <c r="AU93" s="83"/>
      <c r="AV93" s="26"/>
      <c r="AW93" s="26"/>
      <c r="AX93" s="26"/>
      <c r="AY93" s="138" t="s">
        <v>282</v>
      </c>
      <c r="AZ93" s="182">
        <v>781.24832907829091</v>
      </c>
      <c r="BA93" s="141">
        <v>29.99942416216204</v>
      </c>
      <c r="BB93" s="182">
        <v>23437</v>
      </c>
      <c r="BC93" s="82">
        <f>BB93/(5280*11.67)</f>
        <v>0.38036210433382672</v>
      </c>
      <c r="BD93" s="199"/>
    </row>
    <row r="94" spans="1:56" ht="15" customHeight="1" x14ac:dyDescent="0.25">
      <c r="A94" s="198"/>
      <c r="B94" s="26" t="s">
        <v>66</v>
      </c>
      <c r="C94" s="26"/>
      <c r="D94" s="26" t="s">
        <v>750</v>
      </c>
      <c r="E94" s="44"/>
      <c r="F94" s="45"/>
      <c r="G94" s="142">
        <v>900</v>
      </c>
      <c r="H94" s="142">
        <v>1199</v>
      </c>
      <c r="I94" s="140" t="s">
        <v>108</v>
      </c>
      <c r="J94" s="140" t="s">
        <v>107</v>
      </c>
      <c r="K94" s="140" t="s">
        <v>109</v>
      </c>
      <c r="L94" s="141">
        <v>32.77584602860798</v>
      </c>
      <c r="M94" s="142">
        <v>10</v>
      </c>
      <c r="N94" s="142" t="s">
        <v>69</v>
      </c>
      <c r="O94" s="26"/>
      <c r="P94" s="26"/>
      <c r="Q94" s="47"/>
      <c r="R94" s="47"/>
      <c r="S94" s="178"/>
      <c r="T94" s="47"/>
      <c r="U94" s="26"/>
      <c r="V94" s="47"/>
      <c r="W94" s="83"/>
      <c r="X94" s="83"/>
      <c r="Y94" s="83"/>
      <c r="Z94" s="83"/>
      <c r="AA94" s="83"/>
      <c r="AB94" s="26">
        <v>15</v>
      </c>
      <c r="AC94" s="83"/>
      <c r="AD94" s="83"/>
      <c r="AE94" s="26"/>
      <c r="AF94" s="179">
        <v>106627.6</v>
      </c>
      <c r="AG94" s="83" t="s">
        <v>751</v>
      </c>
      <c r="AH94" s="45" t="s">
        <v>739</v>
      </c>
      <c r="AI94" s="26"/>
      <c r="AJ94" s="47"/>
      <c r="AK94" s="83"/>
      <c r="AL94" s="83"/>
      <c r="AM94" s="26"/>
      <c r="AN94" s="83"/>
      <c r="AO94" s="83"/>
      <c r="AP94" s="26"/>
      <c r="AQ94" s="26"/>
      <c r="AR94" s="26"/>
      <c r="AS94" s="26"/>
      <c r="AT94" s="26"/>
      <c r="AU94" s="26"/>
      <c r="AV94" s="26"/>
      <c r="AW94" s="26"/>
      <c r="AX94" s="26"/>
      <c r="AY94" s="138" t="s">
        <v>282</v>
      </c>
      <c r="AZ94" s="182">
        <v>2456.8468124414512</v>
      </c>
      <c r="BA94" s="141">
        <v>28.000117732875285</v>
      </c>
      <c r="BB94" s="182">
        <v>68792</v>
      </c>
      <c r="BC94" s="82">
        <f>BB94/(5280*11.67)</f>
        <v>1.1164342655345227</v>
      </c>
      <c r="BD94" s="199"/>
    </row>
    <row r="95" spans="1:56" ht="15" customHeight="1" x14ac:dyDescent="0.25">
      <c r="A95" s="198"/>
      <c r="B95" s="26" t="s">
        <v>66</v>
      </c>
      <c r="C95" s="26"/>
      <c r="D95" s="26" t="s">
        <v>750</v>
      </c>
      <c r="E95" s="44"/>
      <c r="F95" s="55"/>
      <c r="G95" s="142">
        <v>1200</v>
      </c>
      <c r="H95" s="142">
        <v>1299</v>
      </c>
      <c r="I95" s="140" t="s">
        <v>283</v>
      </c>
      <c r="J95" s="140" t="s">
        <v>112</v>
      </c>
      <c r="K95" s="140" t="s">
        <v>111</v>
      </c>
      <c r="L95" s="141">
        <v>39.337917125045841</v>
      </c>
      <c r="M95" s="142">
        <v>10</v>
      </c>
      <c r="N95" s="142" t="s">
        <v>69</v>
      </c>
      <c r="O95" s="26"/>
      <c r="P95" s="26"/>
      <c r="Q95" s="26"/>
      <c r="R95" s="26"/>
      <c r="S95" s="26"/>
      <c r="T95" s="26"/>
      <c r="U95" s="26"/>
      <c r="V95" s="26"/>
      <c r="W95" s="26"/>
      <c r="X95" s="26"/>
      <c r="Y95" s="26"/>
      <c r="Z95" s="26"/>
      <c r="AA95" s="26"/>
      <c r="AB95" s="185">
        <v>13</v>
      </c>
      <c r="AC95" s="26"/>
      <c r="AD95" s="26"/>
      <c r="AE95" s="26"/>
      <c r="AF95" s="179">
        <v>50722.200000000004</v>
      </c>
      <c r="AG95" s="83" t="s">
        <v>751</v>
      </c>
      <c r="AH95" s="45" t="s">
        <v>739</v>
      </c>
      <c r="AI95" s="26"/>
      <c r="AJ95" s="47"/>
      <c r="AK95" s="83"/>
      <c r="AL95" s="83"/>
      <c r="AM95" s="26"/>
      <c r="AN95" s="83"/>
      <c r="AO95" s="83"/>
      <c r="AP95" s="26"/>
      <c r="AQ95" s="83"/>
      <c r="AR95" s="83"/>
      <c r="AS95" s="26"/>
      <c r="AT95" s="83"/>
      <c r="AU95" s="83"/>
      <c r="AV95" s="26"/>
      <c r="AW95" s="26"/>
      <c r="AX95" s="26"/>
      <c r="AY95" s="138" t="s">
        <v>284</v>
      </c>
      <c r="AZ95" s="182">
        <v>1168.7506900000881</v>
      </c>
      <c r="BA95" s="141">
        <v>27.999127855058237</v>
      </c>
      <c r="BB95" s="182">
        <v>32724</v>
      </c>
      <c r="BC95" s="82">
        <f>BB95/(5280*11.67)</f>
        <v>0.53108202851133446</v>
      </c>
      <c r="BD95" s="199"/>
    </row>
    <row r="96" spans="1:56" ht="15" customHeight="1" x14ac:dyDescent="0.25">
      <c r="A96" s="198"/>
      <c r="B96" s="26" t="s">
        <v>66</v>
      </c>
      <c r="C96" s="26"/>
      <c r="D96" s="26" t="s">
        <v>452</v>
      </c>
      <c r="E96" s="44"/>
      <c r="F96" s="45"/>
      <c r="G96" s="142">
        <v>2600</v>
      </c>
      <c r="H96" s="142">
        <v>2899</v>
      </c>
      <c r="I96" s="140" t="s">
        <v>285</v>
      </c>
      <c r="J96" s="140" t="s">
        <v>286</v>
      </c>
      <c r="K96" s="140" t="s">
        <v>78</v>
      </c>
      <c r="L96" s="141">
        <v>41.667451023311806</v>
      </c>
      <c r="M96" s="142">
        <v>10</v>
      </c>
      <c r="N96" s="142" t="s">
        <v>69</v>
      </c>
      <c r="O96" s="26"/>
      <c r="P96" s="26"/>
      <c r="Q96" s="26"/>
      <c r="R96" s="26"/>
      <c r="S96" s="26"/>
      <c r="T96" s="26"/>
      <c r="U96" s="26"/>
      <c r="V96" s="26"/>
      <c r="W96" s="26"/>
      <c r="X96" s="26"/>
      <c r="Y96" s="26"/>
      <c r="Z96" s="26"/>
      <c r="AA96" s="26"/>
      <c r="AB96" s="47">
        <v>10</v>
      </c>
      <c r="AC96" s="26"/>
      <c r="AD96" s="26"/>
      <c r="AE96" s="26"/>
      <c r="AF96" s="179">
        <v>56649.4</v>
      </c>
      <c r="AG96" s="83">
        <f>29508.24+35582.27</f>
        <v>65090.509999999995</v>
      </c>
      <c r="AH96" s="45" t="s">
        <v>739</v>
      </c>
      <c r="AI96" s="26"/>
      <c r="AJ96" s="47"/>
      <c r="AK96" s="83"/>
      <c r="AL96" s="83"/>
      <c r="AM96" s="26"/>
      <c r="AN96" s="83"/>
      <c r="AO96" s="83"/>
      <c r="AP96" s="26"/>
      <c r="AQ96" s="83"/>
      <c r="AR96" s="83"/>
      <c r="AS96" s="26"/>
      <c r="AT96" s="83"/>
      <c r="AU96" s="83"/>
      <c r="AV96" s="26"/>
      <c r="AW96" s="26"/>
      <c r="AX96" s="26"/>
      <c r="AY96" s="150" t="s">
        <v>453</v>
      </c>
      <c r="AZ96" s="182">
        <v>1885.4269393279872</v>
      </c>
      <c r="BA96" s="141">
        <v>19.384468969678885</v>
      </c>
      <c r="BB96" s="136">
        <v>36548</v>
      </c>
      <c r="BC96" s="82">
        <f>BB96/(5280*11.67)</f>
        <v>0.59314221910622944</v>
      </c>
      <c r="BD96" s="199"/>
    </row>
    <row r="97" spans="1:56" ht="15" customHeight="1" x14ac:dyDescent="0.25">
      <c r="A97" s="198"/>
      <c r="B97" s="26" t="s">
        <v>66</v>
      </c>
      <c r="C97" s="26"/>
      <c r="D97" s="26" t="s">
        <v>750</v>
      </c>
      <c r="E97" s="44"/>
      <c r="F97" s="45"/>
      <c r="G97" s="26">
        <v>800</v>
      </c>
      <c r="H97" s="26">
        <v>1699</v>
      </c>
      <c r="I97" s="46" t="s">
        <v>107</v>
      </c>
      <c r="J97" s="46" t="s">
        <v>89</v>
      </c>
      <c r="K97" s="46" t="s">
        <v>106</v>
      </c>
      <c r="L97" s="141">
        <v>48</v>
      </c>
      <c r="M97" s="26">
        <v>10</v>
      </c>
      <c r="N97" s="26" t="s">
        <v>69</v>
      </c>
      <c r="O97" s="26"/>
      <c r="P97" s="26"/>
      <c r="Q97" s="26"/>
      <c r="R97" s="26"/>
      <c r="S97" s="26"/>
      <c r="T97" s="26"/>
      <c r="U97" s="26"/>
      <c r="V97" s="26"/>
      <c r="W97" s="26"/>
      <c r="X97" s="26"/>
      <c r="Y97" s="26"/>
      <c r="Z97" s="26"/>
      <c r="AA97" s="26"/>
      <c r="AB97" s="47"/>
      <c r="AC97" s="26"/>
      <c r="AD97" s="26"/>
      <c r="AE97" s="26"/>
      <c r="AF97" s="83">
        <v>271580.15000000002</v>
      </c>
      <c r="AG97" s="83">
        <f>296396.19+250011.38</f>
        <v>546407.57000000007</v>
      </c>
      <c r="AH97" s="45" t="s">
        <v>739</v>
      </c>
      <c r="AI97" s="26"/>
      <c r="AJ97" s="47"/>
      <c r="AK97" s="83"/>
      <c r="AL97" s="83"/>
      <c r="AM97" s="26"/>
      <c r="AN97" s="83"/>
      <c r="AO97" s="83"/>
      <c r="AP97" s="26"/>
      <c r="AQ97" s="83"/>
      <c r="AR97" s="83"/>
      <c r="AS97" s="26"/>
      <c r="AT97" s="83"/>
      <c r="AU97" s="83"/>
      <c r="AV97" s="26"/>
      <c r="AW97" s="26"/>
      <c r="AX97" s="26"/>
      <c r="AY97" s="150"/>
      <c r="AZ97" s="84">
        <v>5300</v>
      </c>
      <c r="BA97" s="47">
        <v>34</v>
      </c>
      <c r="BB97" s="84">
        <v>175213</v>
      </c>
      <c r="BC97" s="82">
        <f>BB97/(5280*11.67)</f>
        <v>2.8435544389914571</v>
      </c>
      <c r="BD97" s="199"/>
    </row>
    <row r="98" spans="1:56" ht="15" customHeight="1" x14ac:dyDescent="0.25">
      <c r="A98" s="198"/>
      <c r="B98" s="26" t="s">
        <v>66</v>
      </c>
      <c r="C98" s="26"/>
      <c r="D98" s="26" t="s">
        <v>750</v>
      </c>
      <c r="E98" s="44"/>
      <c r="F98" s="45"/>
      <c r="G98" s="142">
        <v>1200</v>
      </c>
      <c r="H98" s="142">
        <v>1299</v>
      </c>
      <c r="I98" s="140" t="s">
        <v>106</v>
      </c>
      <c r="J98" s="140" t="s">
        <v>107</v>
      </c>
      <c r="K98" s="140" t="s">
        <v>78</v>
      </c>
      <c r="L98" s="141">
        <v>23.724409448818896</v>
      </c>
      <c r="M98" s="142">
        <v>10</v>
      </c>
      <c r="N98" s="142" t="s">
        <v>69</v>
      </c>
      <c r="O98" s="26"/>
      <c r="P98" s="26"/>
      <c r="Q98" s="26"/>
      <c r="R98" s="26"/>
      <c r="S98" s="26"/>
      <c r="T98" s="26"/>
      <c r="U98" s="26"/>
      <c r="V98" s="26"/>
      <c r="W98" s="26"/>
      <c r="X98" s="26"/>
      <c r="Y98" s="26"/>
      <c r="Z98" s="26"/>
      <c r="AA98" s="26"/>
      <c r="AB98" s="47">
        <v>0</v>
      </c>
      <c r="AC98" s="26"/>
      <c r="AD98" s="26"/>
      <c r="AE98" s="26"/>
      <c r="AF98" s="179">
        <v>16535.400000000001</v>
      </c>
      <c r="AG98" s="83" t="s">
        <v>751</v>
      </c>
      <c r="AH98" s="45" t="s">
        <v>739</v>
      </c>
      <c r="AI98" s="26"/>
      <c r="AJ98" s="186"/>
      <c r="AK98" s="83"/>
      <c r="AL98" s="83"/>
      <c r="AM98" s="26"/>
      <c r="AN98" s="83"/>
      <c r="AO98" s="83"/>
      <c r="AP98" s="26"/>
      <c r="AQ98" s="83"/>
      <c r="AR98" s="83"/>
      <c r="AS98" s="26"/>
      <c r="AT98" s="83"/>
      <c r="AU98" s="83"/>
      <c r="AV98" s="26"/>
      <c r="AW98" s="26"/>
      <c r="AX98" s="26"/>
      <c r="AY98" s="138" t="s">
        <v>287</v>
      </c>
      <c r="AZ98" s="182">
        <v>801.46004564252598</v>
      </c>
      <c r="BA98" s="141">
        <v>13.310707199942231</v>
      </c>
      <c r="BB98" s="182">
        <v>10668</v>
      </c>
      <c r="BC98" s="82">
        <f>BB98/(5280*11.67)</f>
        <v>0.17313235179559086</v>
      </c>
      <c r="BD98" s="199"/>
    </row>
    <row r="99" spans="1:56" ht="15" customHeight="1" x14ac:dyDescent="0.25">
      <c r="A99" s="198"/>
      <c r="B99" s="26" t="s">
        <v>66</v>
      </c>
      <c r="C99" s="26"/>
      <c r="D99" s="26" t="s">
        <v>750</v>
      </c>
      <c r="E99" s="44"/>
      <c r="F99" s="55"/>
      <c r="G99" s="137">
        <v>1000</v>
      </c>
      <c r="H99" s="137">
        <v>1099</v>
      </c>
      <c r="I99" s="140" t="s">
        <v>189</v>
      </c>
      <c r="J99" s="140" t="s">
        <v>78</v>
      </c>
      <c r="K99" s="140" t="s">
        <v>78</v>
      </c>
      <c r="L99" s="141">
        <v>21</v>
      </c>
      <c r="M99" s="142">
        <v>10</v>
      </c>
      <c r="N99" s="142" t="s">
        <v>69</v>
      </c>
      <c r="O99" s="26"/>
      <c r="P99" s="26"/>
      <c r="Q99" s="26"/>
      <c r="R99" s="26"/>
      <c r="S99" s="26"/>
      <c r="T99" s="26"/>
      <c r="U99" s="26"/>
      <c r="V99" s="26"/>
      <c r="W99" s="26"/>
      <c r="X99" s="26"/>
      <c r="Y99" s="26"/>
      <c r="Z99" s="26"/>
      <c r="AA99" s="26"/>
      <c r="AB99" s="185">
        <v>6</v>
      </c>
      <c r="AC99" s="26"/>
      <c r="AD99" s="26"/>
      <c r="AE99" s="26"/>
      <c r="AF99" s="179">
        <v>27932.55</v>
      </c>
      <c r="AG99" s="83" t="s">
        <v>751</v>
      </c>
      <c r="AH99" s="55" t="s">
        <v>739</v>
      </c>
      <c r="AI99" s="26"/>
      <c r="AJ99" s="47"/>
      <c r="AK99" s="83"/>
      <c r="AL99" s="83"/>
      <c r="AM99" s="26"/>
      <c r="AN99" s="83"/>
      <c r="AO99" s="83"/>
      <c r="AP99" s="26"/>
      <c r="AQ99" s="83"/>
      <c r="AR99" s="83"/>
      <c r="AS99" s="26"/>
      <c r="AT99" s="83"/>
      <c r="AU99" s="83"/>
      <c r="AV99" s="26"/>
      <c r="AW99" s="26"/>
      <c r="AX99" s="26"/>
      <c r="AY99" s="150" t="s">
        <v>453</v>
      </c>
      <c r="AZ99" s="182">
        <v>750.83999999999992</v>
      </c>
      <c r="BA99" s="182">
        <v>24.00111874700336</v>
      </c>
      <c r="BB99" s="182">
        <v>18021</v>
      </c>
      <c r="BC99" s="82">
        <f>BB99/(5280*11.67)</f>
        <v>0.29246513983017841</v>
      </c>
      <c r="BD99" s="199"/>
    </row>
    <row r="100" spans="1:56" ht="15" customHeight="1" x14ac:dyDescent="0.25">
      <c r="A100" s="198"/>
      <c r="B100" s="26" t="s">
        <v>66</v>
      </c>
      <c r="C100" s="26"/>
      <c r="D100" s="26" t="s">
        <v>749</v>
      </c>
      <c r="E100" s="26"/>
      <c r="F100" s="45"/>
      <c r="G100" s="45">
        <v>1800</v>
      </c>
      <c r="H100" s="45">
        <v>2199</v>
      </c>
      <c r="I100" s="46" t="s">
        <v>393</v>
      </c>
      <c r="J100" s="46" t="s">
        <v>173</v>
      </c>
      <c r="K100" s="46" t="s">
        <v>103</v>
      </c>
      <c r="L100" s="139">
        <v>65.182899455610311</v>
      </c>
      <c r="M100" s="26">
        <v>10</v>
      </c>
      <c r="N100" s="26" t="s">
        <v>71</v>
      </c>
      <c r="O100" s="26"/>
      <c r="P100" s="26"/>
      <c r="Q100" s="26"/>
      <c r="R100" s="26"/>
      <c r="S100" s="26"/>
      <c r="T100" s="26"/>
      <c r="U100" s="26"/>
      <c r="V100" s="26"/>
      <c r="W100" s="26"/>
      <c r="X100" s="26"/>
      <c r="Y100" s="26"/>
      <c r="Z100" s="26"/>
      <c r="AA100" s="26"/>
      <c r="AB100" s="26"/>
      <c r="AC100" s="26"/>
      <c r="AD100" s="26"/>
      <c r="AE100" s="26"/>
      <c r="AF100" s="83">
        <v>274355.58149999997</v>
      </c>
      <c r="AG100" s="83">
        <v>233839.15</v>
      </c>
      <c r="AH100" s="45" t="s">
        <v>821</v>
      </c>
      <c r="AI100" s="26"/>
      <c r="AJ100" s="47"/>
      <c r="AK100" s="83"/>
      <c r="AL100" s="83"/>
      <c r="AM100" s="26"/>
      <c r="AN100" s="83"/>
      <c r="AO100" s="83"/>
      <c r="AP100" s="26"/>
      <c r="AQ100" s="83"/>
      <c r="AR100" s="83"/>
      <c r="AS100" s="26"/>
      <c r="AT100" s="83"/>
      <c r="AU100" s="83"/>
      <c r="AV100" s="26"/>
      <c r="AW100" s="26"/>
      <c r="AX100" s="26"/>
      <c r="AY100" s="190"/>
      <c r="AZ100" s="26">
        <v>5038.67</v>
      </c>
      <c r="BA100" s="26">
        <v>33</v>
      </c>
      <c r="BB100" s="84">
        <v>166276.10999999999</v>
      </c>
      <c r="BC100" s="82">
        <f>BB100/(5280*11.67)</f>
        <v>2.6985164952870608</v>
      </c>
      <c r="BD100" s="199"/>
    </row>
    <row r="101" spans="1:56" ht="15" customHeight="1" x14ac:dyDescent="0.25">
      <c r="A101" s="198"/>
      <c r="B101" s="26" t="s">
        <v>66</v>
      </c>
      <c r="C101" s="26"/>
      <c r="D101" s="26" t="s">
        <v>828</v>
      </c>
      <c r="E101" s="44"/>
      <c r="F101" s="45"/>
      <c r="G101" s="26">
        <v>1000</v>
      </c>
      <c r="H101" s="26">
        <v>1099</v>
      </c>
      <c r="I101" s="46" t="s">
        <v>550</v>
      </c>
      <c r="J101" s="46" t="s">
        <v>78</v>
      </c>
      <c r="K101" s="46" t="s">
        <v>80</v>
      </c>
      <c r="L101" s="141">
        <v>47</v>
      </c>
      <c r="M101" s="26">
        <v>10</v>
      </c>
      <c r="N101" s="26" t="s">
        <v>69</v>
      </c>
      <c r="O101" s="26"/>
      <c r="P101" s="26"/>
      <c r="Q101" s="26"/>
      <c r="R101" s="26"/>
      <c r="S101" s="26"/>
      <c r="T101" s="26"/>
      <c r="U101" s="26"/>
      <c r="V101" s="26"/>
      <c r="W101" s="26"/>
      <c r="X101" s="26"/>
      <c r="Y101" s="26"/>
      <c r="Z101" s="26"/>
      <c r="AA101" s="26"/>
      <c r="AB101" s="47"/>
      <c r="AC101" s="26"/>
      <c r="AD101" s="26"/>
      <c r="AE101" s="26"/>
      <c r="AF101" s="83">
        <v>35391.15</v>
      </c>
      <c r="AG101" s="83">
        <v>13904.98</v>
      </c>
      <c r="AH101" s="45" t="s">
        <v>821</v>
      </c>
      <c r="AI101" s="26"/>
      <c r="AJ101" s="47"/>
      <c r="AK101" s="83"/>
      <c r="AL101" s="83"/>
      <c r="AM101" s="26"/>
      <c r="AN101" s="83"/>
      <c r="AO101" s="83"/>
      <c r="AP101" s="26"/>
      <c r="AQ101" s="83"/>
      <c r="AR101" s="83"/>
      <c r="AS101" s="26"/>
      <c r="AT101" s="83"/>
      <c r="AU101" s="83"/>
      <c r="AV101" s="26"/>
      <c r="AW101" s="26"/>
      <c r="AX101" s="26"/>
      <c r="AY101" s="150"/>
      <c r="AZ101" s="84">
        <v>951</v>
      </c>
      <c r="BA101" s="84">
        <v>24</v>
      </c>
      <c r="BB101" s="84">
        <v>22833</v>
      </c>
      <c r="BC101" s="82">
        <f>BB101/(5280*11.67)</f>
        <v>0.37055971021266654</v>
      </c>
      <c r="BD101" s="199"/>
    </row>
    <row r="102" spans="1:56" ht="15" customHeight="1" x14ac:dyDescent="0.25">
      <c r="A102" s="198"/>
      <c r="B102" s="99" t="s">
        <v>66</v>
      </c>
      <c r="D102" s="99" t="s">
        <v>849</v>
      </c>
      <c r="E102" s="100"/>
      <c r="G102" s="99">
        <v>1000</v>
      </c>
      <c r="H102" s="99">
        <v>1099</v>
      </c>
      <c r="I102" s="102" t="s">
        <v>549</v>
      </c>
      <c r="J102" s="102" t="s">
        <v>78</v>
      </c>
      <c r="K102" s="102" t="s">
        <v>80</v>
      </c>
      <c r="L102" s="132">
        <v>43</v>
      </c>
      <c r="M102" s="99">
        <v>10</v>
      </c>
      <c r="N102" s="99" t="s">
        <v>69</v>
      </c>
      <c r="AB102" s="101"/>
      <c r="AF102" s="103">
        <v>92589</v>
      </c>
      <c r="AY102" s="109"/>
      <c r="AZ102" s="104">
        <v>1102</v>
      </c>
      <c r="BA102" s="104">
        <v>24</v>
      </c>
      <c r="BB102" s="104">
        <v>26454</v>
      </c>
      <c r="BC102" s="82">
        <f>BB102/(5280*11.67)</f>
        <v>0.42932538755160865</v>
      </c>
      <c r="BD102" s="199"/>
    </row>
    <row r="103" spans="1:56" ht="15" customHeight="1" x14ac:dyDescent="0.25">
      <c r="A103" s="198"/>
      <c r="B103" s="99" t="s">
        <v>66</v>
      </c>
      <c r="D103" s="99" t="s">
        <v>850</v>
      </c>
      <c r="E103" s="100"/>
      <c r="F103" s="54"/>
      <c r="G103" s="99">
        <v>3100</v>
      </c>
      <c r="H103" s="99">
        <v>3199</v>
      </c>
      <c r="I103" s="102" t="s">
        <v>551</v>
      </c>
      <c r="J103" s="102" t="s">
        <v>78</v>
      </c>
      <c r="K103" s="102" t="s">
        <v>552</v>
      </c>
      <c r="L103" s="132">
        <v>0</v>
      </c>
      <c r="M103" s="99">
        <v>10</v>
      </c>
      <c r="N103" s="99" t="s">
        <v>69</v>
      </c>
      <c r="AB103" s="106"/>
      <c r="AF103" s="103">
        <v>35031.5</v>
      </c>
      <c r="AH103" s="54"/>
      <c r="AZ103" s="104">
        <v>417</v>
      </c>
      <c r="BA103" s="101">
        <v>24</v>
      </c>
      <c r="BB103" s="104">
        <v>10009</v>
      </c>
      <c r="BC103" s="82">
        <f>BB103/(5280*11.67)</f>
        <v>0.16243735556074887</v>
      </c>
      <c r="BD103" s="199"/>
    </row>
    <row r="104" spans="1:56" ht="15" customHeight="1" x14ac:dyDescent="0.25">
      <c r="A104" s="198"/>
      <c r="B104" s="60"/>
      <c r="C104" s="60"/>
      <c r="D104" s="60"/>
      <c r="E104" s="61">
        <v>42917</v>
      </c>
      <c r="F104" s="62"/>
      <c r="G104" s="99"/>
      <c r="H104" s="99"/>
      <c r="I104" s="68" t="s">
        <v>113</v>
      </c>
      <c r="J104" s="68" t="s">
        <v>103</v>
      </c>
      <c r="K104" s="68" t="s">
        <v>114</v>
      </c>
      <c r="L104" s="63"/>
      <c r="M104" s="60">
        <v>10</v>
      </c>
      <c r="N104" s="60" t="s">
        <v>73</v>
      </c>
      <c r="AB104" s="106">
        <v>25</v>
      </c>
      <c r="AF104" s="103">
        <v>511151</v>
      </c>
      <c r="AH104" s="54"/>
      <c r="AI104" s="99" t="s">
        <v>177</v>
      </c>
      <c r="AY104" s="111" t="s">
        <v>224</v>
      </c>
      <c r="AZ104" s="110">
        <v>3647</v>
      </c>
      <c r="BA104" s="101">
        <v>62</v>
      </c>
      <c r="BB104" s="81">
        <v>226114</v>
      </c>
      <c r="BC104" s="82">
        <f>BB104/(5280*11.67)</f>
        <v>3.6696333515099582</v>
      </c>
      <c r="BD104" s="199"/>
    </row>
    <row r="105" spans="1:56" ht="15" customHeight="1" x14ac:dyDescent="0.25">
      <c r="A105" s="198"/>
      <c r="B105" s="99" t="s">
        <v>66</v>
      </c>
      <c r="E105" s="100"/>
      <c r="F105" s="54"/>
      <c r="G105" s="99">
        <v>3461</v>
      </c>
      <c r="H105" s="99">
        <v>3781</v>
      </c>
      <c r="I105" s="102" t="s">
        <v>553</v>
      </c>
      <c r="J105" s="102" t="s">
        <v>554</v>
      </c>
      <c r="K105" s="102" t="s">
        <v>555</v>
      </c>
      <c r="L105" s="165">
        <v>57.923783815676906</v>
      </c>
      <c r="M105" s="99">
        <v>10</v>
      </c>
      <c r="N105" s="99" t="s">
        <v>69</v>
      </c>
      <c r="AB105" s="106"/>
      <c r="AF105" s="103">
        <v>105080.7</v>
      </c>
      <c r="AH105" s="54"/>
      <c r="AZ105" s="104">
        <v>3268.3937275599551</v>
      </c>
      <c r="BA105" s="101">
        <v>20.74229901628533</v>
      </c>
      <c r="BB105" s="104">
        <v>67794</v>
      </c>
      <c r="BC105" s="82">
        <f>BB105/(5280*11.67)</f>
        <v>1.1002375944535328</v>
      </c>
      <c r="BD105" s="199"/>
    </row>
    <row r="106" spans="1:56" ht="15" customHeight="1" x14ac:dyDescent="0.25">
      <c r="A106" s="198"/>
      <c r="B106" s="99" t="s">
        <v>66</v>
      </c>
      <c r="E106" s="100"/>
      <c r="F106" s="54"/>
      <c r="G106" s="99">
        <v>3150</v>
      </c>
      <c r="H106" s="99">
        <v>3199</v>
      </c>
      <c r="I106" s="102" t="s">
        <v>553</v>
      </c>
      <c r="J106" s="102" t="s">
        <v>556</v>
      </c>
      <c r="K106" s="102" t="s">
        <v>80</v>
      </c>
      <c r="L106" s="132">
        <v>21</v>
      </c>
      <c r="M106" s="99">
        <v>10</v>
      </c>
      <c r="N106" s="99" t="s">
        <v>69</v>
      </c>
      <c r="AB106" s="106"/>
      <c r="AF106" s="103">
        <v>8337.4500000000007</v>
      </c>
      <c r="AH106" s="54"/>
      <c r="AZ106" s="104">
        <v>224.14068752824301</v>
      </c>
      <c r="BA106" s="101">
        <v>24</v>
      </c>
      <c r="BB106" s="104">
        <v>5379</v>
      </c>
      <c r="BC106" s="82">
        <f>BB106/(5280*11.67)</f>
        <v>8.7296486718080546E-2</v>
      </c>
      <c r="BD106" s="199"/>
    </row>
    <row r="107" spans="1:56" ht="15" customHeight="1" x14ac:dyDescent="0.25">
      <c r="A107" s="198"/>
      <c r="B107" s="99" t="s">
        <v>66</v>
      </c>
      <c r="D107" s="99" t="s">
        <v>849</v>
      </c>
      <c r="E107" s="100"/>
      <c r="G107" s="99">
        <v>1000</v>
      </c>
      <c r="H107" s="99">
        <v>1099</v>
      </c>
      <c r="I107" s="102" t="s">
        <v>557</v>
      </c>
      <c r="J107" s="102" t="s">
        <v>78</v>
      </c>
      <c r="K107" s="102" t="s">
        <v>80</v>
      </c>
      <c r="L107" s="132">
        <v>37</v>
      </c>
      <c r="M107" s="99">
        <v>10</v>
      </c>
      <c r="N107" s="99" t="s">
        <v>69</v>
      </c>
      <c r="Q107" s="101"/>
      <c r="R107" s="101"/>
      <c r="S107" s="105"/>
      <c r="T107" s="101"/>
      <c r="V107" s="101"/>
      <c r="W107" s="103"/>
      <c r="X107" s="103"/>
      <c r="Y107" s="103"/>
      <c r="Z107" s="103"/>
      <c r="AA107" s="103"/>
      <c r="AC107" s="103"/>
      <c r="AD107" s="103"/>
      <c r="AF107" s="103">
        <v>66146.5</v>
      </c>
      <c r="AY107" s="109"/>
      <c r="AZ107" s="99">
        <v>756</v>
      </c>
      <c r="BA107" s="99">
        <v>25</v>
      </c>
      <c r="BB107" s="104">
        <v>18899</v>
      </c>
      <c r="BC107" s="82">
        <f>BB107/(5280*11.67)</f>
        <v>0.30671431539040794</v>
      </c>
      <c r="BD107" s="199"/>
    </row>
    <row r="108" spans="1:56" ht="15" customHeight="1" x14ac:dyDescent="0.25">
      <c r="A108" s="198"/>
      <c r="B108" s="99" t="s">
        <v>66</v>
      </c>
      <c r="D108" s="99" t="s">
        <v>850</v>
      </c>
      <c r="E108" s="100"/>
      <c r="F108" s="54"/>
      <c r="G108" s="99">
        <v>1400</v>
      </c>
      <c r="H108" s="99">
        <v>1499</v>
      </c>
      <c r="I108" s="102" t="s">
        <v>558</v>
      </c>
      <c r="J108" s="102" t="s">
        <v>559</v>
      </c>
      <c r="K108" s="102" t="s">
        <v>552</v>
      </c>
      <c r="L108" s="132">
        <v>39</v>
      </c>
      <c r="M108" s="99">
        <v>10</v>
      </c>
      <c r="N108" s="99" t="s">
        <v>69</v>
      </c>
      <c r="AB108" s="106"/>
      <c r="AF108" s="103">
        <v>58907.75</v>
      </c>
      <c r="AH108" s="54"/>
      <c r="AZ108" s="104">
        <v>1727</v>
      </c>
      <c r="BA108" s="101">
        <v>22</v>
      </c>
      <c r="BB108" s="104">
        <v>38005</v>
      </c>
      <c r="BC108" s="82">
        <f>BB108/(5280*11.67)</f>
        <v>0.61678806055412738</v>
      </c>
      <c r="BD108" s="199"/>
    </row>
    <row r="109" spans="1:56" ht="15" customHeight="1" x14ac:dyDescent="0.25">
      <c r="A109" s="198"/>
      <c r="B109" s="99" t="s">
        <v>66</v>
      </c>
      <c r="D109" s="99" t="s">
        <v>850</v>
      </c>
      <c r="E109" s="100"/>
      <c r="F109" s="54"/>
      <c r="G109" s="99">
        <v>3100</v>
      </c>
      <c r="H109" s="99">
        <v>3199</v>
      </c>
      <c r="I109" s="102" t="s">
        <v>556</v>
      </c>
      <c r="J109" s="102" t="s">
        <v>553</v>
      </c>
      <c r="K109" s="102" t="s">
        <v>552</v>
      </c>
      <c r="L109" s="132">
        <v>50</v>
      </c>
      <c r="M109" s="99">
        <v>10</v>
      </c>
      <c r="N109" s="99" t="s">
        <v>69</v>
      </c>
      <c r="AB109" s="106"/>
      <c r="AF109" s="103">
        <v>24330.350000000002</v>
      </c>
      <c r="AH109" s="54"/>
      <c r="AZ109" s="104">
        <v>654</v>
      </c>
      <c r="BA109" s="101">
        <v>24</v>
      </c>
      <c r="BB109" s="104">
        <v>15697</v>
      </c>
      <c r="BC109" s="82">
        <f>BB109/(5280*11.67)</f>
        <v>0.25474864324478719</v>
      </c>
      <c r="BD109" s="199"/>
    </row>
    <row r="110" spans="1:56" ht="15" customHeight="1" x14ac:dyDescent="0.25">
      <c r="A110" s="198"/>
      <c r="B110" s="26" t="s">
        <v>66</v>
      </c>
      <c r="D110" s="26" t="s">
        <v>851</v>
      </c>
      <c r="E110" s="100"/>
      <c r="G110" s="99">
        <v>8000</v>
      </c>
      <c r="H110" s="99">
        <v>8199</v>
      </c>
      <c r="I110" s="187" t="s">
        <v>560</v>
      </c>
      <c r="J110" s="187" t="s">
        <v>561</v>
      </c>
      <c r="K110" s="187" t="s">
        <v>78</v>
      </c>
      <c r="L110" s="141">
        <v>55.951886276653909</v>
      </c>
      <c r="M110" s="26">
        <v>11</v>
      </c>
      <c r="N110" s="99" t="s">
        <v>69</v>
      </c>
      <c r="AB110" s="101"/>
      <c r="AF110" s="103">
        <v>31184.45</v>
      </c>
      <c r="AH110" s="72" t="s">
        <v>829</v>
      </c>
      <c r="AY110" s="109"/>
      <c r="AZ110" s="104">
        <v>1000.77457862836</v>
      </c>
      <c r="BA110" s="104">
        <v>20.103428314071152</v>
      </c>
      <c r="BB110" s="201">
        <v>20119</v>
      </c>
      <c r="BC110" s="82">
        <f>BB110/(5280*11.67)</f>
        <v>0.32651385318480436</v>
      </c>
      <c r="BD110" s="199"/>
    </row>
    <row r="111" spans="1:56" ht="15" customHeight="1" x14ac:dyDescent="0.25">
      <c r="A111" s="198"/>
      <c r="B111" s="26" t="s">
        <v>66</v>
      </c>
      <c r="D111" s="26" t="s">
        <v>851</v>
      </c>
      <c r="E111" s="100"/>
      <c r="G111" s="99">
        <v>8000</v>
      </c>
      <c r="H111" s="99">
        <v>8199</v>
      </c>
      <c r="I111" s="187" t="s">
        <v>562</v>
      </c>
      <c r="J111" s="187" t="s">
        <v>561</v>
      </c>
      <c r="K111" s="187" t="s">
        <v>78</v>
      </c>
      <c r="L111" s="141">
        <v>50</v>
      </c>
      <c r="M111" s="26">
        <v>11</v>
      </c>
      <c r="N111" s="99" t="s">
        <v>69</v>
      </c>
      <c r="AB111" s="101"/>
      <c r="AF111" s="103">
        <v>53769.5</v>
      </c>
      <c r="AH111" s="72" t="s">
        <v>829</v>
      </c>
      <c r="AY111" s="109"/>
      <c r="AZ111" s="104">
        <v>1239</v>
      </c>
      <c r="BA111" s="104">
        <v>28</v>
      </c>
      <c r="BB111" s="201">
        <v>34690</v>
      </c>
      <c r="BC111" s="82">
        <f>BB111/(5280*11.67)</f>
        <v>0.56298849679312402</v>
      </c>
      <c r="BD111" s="199"/>
    </row>
    <row r="112" spans="1:56" ht="15" customHeight="1" x14ac:dyDescent="0.25">
      <c r="A112" s="198"/>
      <c r="B112" s="26" t="s">
        <v>66</v>
      </c>
      <c r="D112" s="26" t="s">
        <v>851</v>
      </c>
      <c r="E112" s="100"/>
      <c r="G112" s="99">
        <v>3100</v>
      </c>
      <c r="H112" s="99">
        <v>3199</v>
      </c>
      <c r="I112" s="46" t="s">
        <v>563</v>
      </c>
      <c r="J112" s="46" t="s">
        <v>560</v>
      </c>
      <c r="K112" s="46" t="s">
        <v>78</v>
      </c>
      <c r="L112" s="141">
        <v>55.40071498212545</v>
      </c>
      <c r="M112" s="26">
        <v>11</v>
      </c>
      <c r="N112" s="99" t="s">
        <v>69</v>
      </c>
      <c r="AF112" s="103">
        <v>28616.100000000002</v>
      </c>
      <c r="AH112" s="72" t="s">
        <v>829</v>
      </c>
      <c r="AM112" s="108"/>
      <c r="AY112" s="109"/>
      <c r="AZ112" s="99">
        <v>861.54992364810687</v>
      </c>
      <c r="BA112" s="99">
        <v>21.428822048785481</v>
      </c>
      <c r="BB112" s="104">
        <v>18462</v>
      </c>
      <c r="BC112" s="82">
        <f>BB112/(5280*11.67)</f>
        <v>0.29962218586897249</v>
      </c>
      <c r="BD112" s="199"/>
    </row>
    <row r="113" spans="1:56" ht="15" customHeight="1" x14ac:dyDescent="0.25">
      <c r="A113" s="198"/>
      <c r="B113" s="26" t="s">
        <v>66</v>
      </c>
      <c r="D113" s="26" t="s">
        <v>851</v>
      </c>
      <c r="F113" s="54"/>
      <c r="G113" s="99">
        <v>2530</v>
      </c>
      <c r="H113" s="99">
        <v>2599</v>
      </c>
      <c r="I113" s="46" t="s">
        <v>564</v>
      </c>
      <c r="J113" s="46" t="s">
        <v>565</v>
      </c>
      <c r="K113" s="46" t="s">
        <v>565</v>
      </c>
      <c r="L113" s="141">
        <v>58.88720173535792</v>
      </c>
      <c r="M113" s="26">
        <v>11</v>
      </c>
      <c r="N113" s="99" t="s">
        <v>69</v>
      </c>
      <c r="AF113" s="103">
        <v>70025.900000000009</v>
      </c>
      <c r="AH113" s="99" t="s">
        <v>829</v>
      </c>
      <c r="AQ113" s="99"/>
      <c r="AR113" s="99"/>
      <c r="AT113" s="99"/>
      <c r="AU113" s="99"/>
      <c r="AZ113" s="99">
        <v>1946.0601803008472</v>
      </c>
      <c r="BA113" s="99">
        <v>23.215109407878536</v>
      </c>
      <c r="BB113" s="104">
        <v>45178</v>
      </c>
      <c r="BC113" s="82">
        <f>BB113/(5280*11.67)</f>
        <v>0.73319960530757444</v>
      </c>
      <c r="BD113" s="199"/>
    </row>
    <row r="114" spans="1:56" ht="15" customHeight="1" x14ac:dyDescent="0.25">
      <c r="A114" s="198"/>
      <c r="B114" s="26" t="s">
        <v>66</v>
      </c>
      <c r="D114" s="26" t="s">
        <v>851</v>
      </c>
      <c r="E114" s="100"/>
      <c r="G114" s="99">
        <v>8000</v>
      </c>
      <c r="H114" s="99">
        <v>8099</v>
      </c>
      <c r="I114" s="46" t="s">
        <v>566</v>
      </c>
      <c r="J114" s="46" t="s">
        <v>567</v>
      </c>
      <c r="K114" s="46" t="s">
        <v>78</v>
      </c>
      <c r="L114" s="141">
        <v>65</v>
      </c>
      <c r="M114" s="26">
        <v>11</v>
      </c>
      <c r="N114" s="99" t="s">
        <v>69</v>
      </c>
      <c r="AB114" s="101"/>
      <c r="AF114" s="103">
        <v>7052.5</v>
      </c>
      <c r="AH114" s="72" t="s">
        <v>829</v>
      </c>
      <c r="AY114" s="109"/>
      <c r="AZ114" s="104">
        <v>253</v>
      </c>
      <c r="BA114" s="101">
        <v>18</v>
      </c>
      <c r="BB114" s="104">
        <v>4550</v>
      </c>
      <c r="BC114" s="82">
        <f>BB114/(5280*11.67)</f>
        <v>7.3842538495494797E-2</v>
      </c>
      <c r="BD114" s="199"/>
    </row>
    <row r="115" spans="1:56" ht="15" customHeight="1" x14ac:dyDescent="0.25">
      <c r="A115" s="198"/>
      <c r="B115" s="26" t="s">
        <v>66</v>
      </c>
      <c r="D115" s="26" t="s">
        <v>851</v>
      </c>
      <c r="E115" s="100"/>
      <c r="G115" s="99">
        <v>3000</v>
      </c>
      <c r="H115" s="99">
        <v>3199</v>
      </c>
      <c r="I115" s="46" t="s">
        <v>567</v>
      </c>
      <c r="J115" s="46" t="s">
        <v>561</v>
      </c>
      <c r="K115" s="46" t="s">
        <v>78</v>
      </c>
      <c r="L115" s="141">
        <v>68.339232011143125</v>
      </c>
      <c r="M115" s="26">
        <v>11</v>
      </c>
      <c r="N115" s="99" t="s">
        <v>69</v>
      </c>
      <c r="AB115" s="101"/>
      <c r="AF115" s="103">
        <v>48962.950000000004</v>
      </c>
      <c r="AH115" s="72" t="s">
        <v>829</v>
      </c>
      <c r="AY115" s="109"/>
      <c r="AZ115" s="104">
        <v>1435.871723681701</v>
      </c>
      <c r="BA115" s="104">
        <v>21.999876088515091</v>
      </c>
      <c r="BB115" s="104">
        <v>31589</v>
      </c>
      <c r="BC115" s="82">
        <f>BB115/(5280*11.67)</f>
        <v>0.51266196671080988</v>
      </c>
      <c r="BD115" s="199"/>
    </row>
    <row r="116" spans="1:56" ht="15" customHeight="1" x14ac:dyDescent="0.25">
      <c r="A116" s="198"/>
      <c r="B116" s="26" t="s">
        <v>74</v>
      </c>
      <c r="C116" s="26"/>
      <c r="D116" s="26" t="s">
        <v>752</v>
      </c>
      <c r="E116" s="26"/>
      <c r="F116" s="45"/>
      <c r="G116" s="45">
        <v>6000</v>
      </c>
      <c r="H116" s="45">
        <v>6799</v>
      </c>
      <c r="I116" s="46" t="s">
        <v>579</v>
      </c>
      <c r="J116" s="46" t="s">
        <v>580</v>
      </c>
      <c r="K116" s="46" t="s">
        <v>291</v>
      </c>
      <c r="L116" s="139">
        <v>63.548345952400339</v>
      </c>
      <c r="M116" s="26">
        <v>12</v>
      </c>
      <c r="N116" s="26" t="s">
        <v>121</v>
      </c>
      <c r="O116" s="26"/>
      <c r="P116" s="26"/>
      <c r="Q116" s="26"/>
      <c r="R116" s="26"/>
      <c r="S116" s="26"/>
      <c r="T116" s="26"/>
      <c r="U116" s="26"/>
      <c r="V116" s="26"/>
      <c r="W116" s="26"/>
      <c r="X116" s="26"/>
      <c r="Y116" s="26"/>
      <c r="Z116" s="26"/>
      <c r="AA116" s="26"/>
      <c r="AB116" s="26"/>
      <c r="AC116" s="26"/>
      <c r="AD116" s="26"/>
      <c r="AE116" s="26"/>
      <c r="AF116" s="83">
        <v>60800.85</v>
      </c>
      <c r="AG116" s="83">
        <v>42687.73</v>
      </c>
      <c r="AH116" s="45" t="s">
        <v>821</v>
      </c>
      <c r="AI116" s="26"/>
      <c r="AJ116" s="47"/>
      <c r="AK116" s="83"/>
      <c r="AL116" s="83"/>
      <c r="AM116" s="26"/>
      <c r="AN116" s="83"/>
      <c r="AO116" s="83"/>
      <c r="AP116" s="26"/>
      <c r="AQ116" s="83"/>
      <c r="AR116" s="83"/>
      <c r="AS116" s="26"/>
      <c r="AT116" s="83"/>
      <c r="AU116" s="83"/>
      <c r="AV116" s="26"/>
      <c r="AW116" s="26"/>
      <c r="AX116" s="26"/>
      <c r="AY116" s="190"/>
      <c r="AZ116" s="26">
        <v>1914.006824221814</v>
      </c>
      <c r="BA116" s="26">
        <v>19.25228245462597</v>
      </c>
      <c r="BB116" s="84">
        <v>36849</v>
      </c>
      <c r="BC116" s="82">
        <f>BB116/(5280*11.67)</f>
        <v>0.59802718703746982</v>
      </c>
      <c r="BD116" s="199"/>
    </row>
    <row r="117" spans="1:56" ht="15" customHeight="1" x14ac:dyDescent="0.25">
      <c r="A117" s="198"/>
      <c r="B117" s="99" t="s">
        <v>66</v>
      </c>
      <c r="E117" s="100"/>
      <c r="F117" s="54"/>
      <c r="G117" s="99">
        <v>3600</v>
      </c>
      <c r="H117" s="99">
        <v>3999</v>
      </c>
      <c r="I117" s="102" t="s">
        <v>568</v>
      </c>
      <c r="J117" s="102" t="s">
        <v>569</v>
      </c>
      <c r="K117" s="102" t="s">
        <v>78</v>
      </c>
      <c r="L117" s="132">
        <v>72.941498534230035</v>
      </c>
      <c r="M117" s="99">
        <v>12</v>
      </c>
      <c r="N117" s="99" t="s">
        <v>69</v>
      </c>
      <c r="AB117" s="106"/>
      <c r="AF117" s="103">
        <v>71907.600000000006</v>
      </c>
      <c r="AH117" s="54"/>
      <c r="AZ117" s="104">
        <v>1973.6701643926101</v>
      </c>
      <c r="BA117" s="101">
        <v>23.666666666666668</v>
      </c>
      <c r="BB117" s="104">
        <v>46392</v>
      </c>
      <c r="BC117" s="82">
        <f>BB117/(5280*11.67)</f>
        <v>0.75290176832593292</v>
      </c>
      <c r="BD117" s="199"/>
    </row>
    <row r="118" spans="1:56" ht="15" customHeight="1" x14ac:dyDescent="0.25">
      <c r="A118" s="198"/>
      <c r="B118" s="99" t="s">
        <v>66</v>
      </c>
      <c r="E118" s="100"/>
      <c r="F118" s="54"/>
      <c r="G118" s="99">
        <v>3600</v>
      </c>
      <c r="H118" s="99">
        <v>3699</v>
      </c>
      <c r="I118" s="102" t="s">
        <v>570</v>
      </c>
      <c r="J118" s="102" t="s">
        <v>571</v>
      </c>
      <c r="K118" s="102" t="s">
        <v>78</v>
      </c>
      <c r="L118" s="132">
        <v>61</v>
      </c>
      <c r="M118" s="99">
        <v>12</v>
      </c>
      <c r="N118" s="99" t="s">
        <v>69</v>
      </c>
      <c r="AB118" s="106"/>
      <c r="AF118" s="103">
        <v>7209.05</v>
      </c>
      <c r="AH118" s="54"/>
      <c r="AZ118" s="104">
        <v>258</v>
      </c>
      <c r="BA118" s="101">
        <v>18</v>
      </c>
      <c r="BB118" s="104">
        <v>4651</v>
      </c>
      <c r="BC118" s="82">
        <f>BB118/(5280*11.67)</f>
        <v>7.5481680558801389E-2</v>
      </c>
      <c r="BD118" s="199"/>
    </row>
    <row r="119" spans="1:56" ht="15" customHeight="1" x14ac:dyDescent="0.25">
      <c r="A119" s="198"/>
      <c r="B119" s="99" t="s">
        <v>66</v>
      </c>
      <c r="E119" s="100"/>
      <c r="G119" s="99">
        <v>6900</v>
      </c>
      <c r="H119" s="99">
        <v>7199</v>
      </c>
      <c r="I119" s="207" t="s">
        <v>571</v>
      </c>
      <c r="J119" s="207" t="s">
        <v>572</v>
      </c>
      <c r="K119" s="207" t="s">
        <v>573</v>
      </c>
      <c r="L119" s="132">
        <v>72.857828023295653</v>
      </c>
      <c r="M119" s="99">
        <v>12</v>
      </c>
      <c r="N119" s="99" t="s">
        <v>69</v>
      </c>
      <c r="AB119" s="101"/>
      <c r="AF119" s="103">
        <v>54293.4</v>
      </c>
      <c r="AY119" s="109"/>
      <c r="AZ119" s="104">
        <v>1487.641649280469</v>
      </c>
      <c r="BA119" s="104">
        <v>23.333333333333332</v>
      </c>
      <c r="BB119" s="201">
        <v>35028</v>
      </c>
      <c r="BC119" s="82">
        <f>BB119/(5280*11.67)</f>
        <v>0.56847394250993222</v>
      </c>
      <c r="BD119" s="199"/>
    </row>
    <row r="120" spans="1:56" ht="15" customHeight="1" x14ac:dyDescent="0.25">
      <c r="A120" s="198"/>
      <c r="B120" s="99" t="s">
        <v>66</v>
      </c>
      <c r="F120" s="99"/>
      <c r="G120" s="99">
        <v>3600</v>
      </c>
      <c r="H120" s="99">
        <v>3699</v>
      </c>
      <c r="I120" s="102" t="s">
        <v>574</v>
      </c>
      <c r="J120" s="102" t="s">
        <v>571</v>
      </c>
      <c r="K120" s="102" t="s">
        <v>78</v>
      </c>
      <c r="L120" s="132">
        <v>56</v>
      </c>
      <c r="M120" s="99">
        <v>12</v>
      </c>
      <c r="N120" s="99" t="s">
        <v>69</v>
      </c>
      <c r="AF120" s="103">
        <v>6313.1500000000005</v>
      </c>
      <c r="AQ120" s="99"/>
      <c r="AR120" s="99"/>
      <c r="AT120" s="99"/>
      <c r="AU120" s="99"/>
      <c r="AZ120" s="99">
        <v>226</v>
      </c>
      <c r="BA120" s="99">
        <v>18</v>
      </c>
      <c r="BB120" s="104">
        <v>4073</v>
      </c>
      <c r="BC120" s="82">
        <f>BB120/(5280*11.67)</f>
        <v>6.6101243800472595E-2</v>
      </c>
      <c r="BD120" s="199"/>
    </row>
    <row r="121" spans="1:56" ht="15" customHeight="1" x14ac:dyDescent="0.25">
      <c r="A121" s="198"/>
      <c r="B121" s="99" t="s">
        <v>66</v>
      </c>
      <c r="E121" s="100"/>
      <c r="G121" s="99">
        <v>6900</v>
      </c>
      <c r="H121" s="99">
        <v>6999</v>
      </c>
      <c r="I121" s="207" t="s">
        <v>575</v>
      </c>
      <c r="J121" s="207" t="s">
        <v>573</v>
      </c>
      <c r="K121" s="207" t="s">
        <v>78</v>
      </c>
      <c r="L121" s="132">
        <v>48</v>
      </c>
      <c r="M121" s="99">
        <v>12</v>
      </c>
      <c r="N121" s="99" t="s">
        <v>69</v>
      </c>
      <c r="AB121" s="101"/>
      <c r="AF121" s="103">
        <v>4642.25</v>
      </c>
      <c r="AY121" s="109"/>
      <c r="AZ121" s="104">
        <v>150</v>
      </c>
      <c r="BA121" s="101">
        <v>20</v>
      </c>
      <c r="BB121" s="201">
        <v>2995</v>
      </c>
      <c r="BC121" s="82">
        <f>BB121/(5280*11.67)</f>
        <v>4.8606242372309212E-2</v>
      </c>
      <c r="BD121" s="199"/>
    </row>
    <row r="122" spans="1:56" ht="15" customHeight="1" x14ac:dyDescent="0.25">
      <c r="A122" s="208"/>
      <c r="B122" s="99" t="s">
        <v>66</v>
      </c>
      <c r="G122" s="72">
        <v>1900</v>
      </c>
      <c r="H122" s="72">
        <v>2199</v>
      </c>
      <c r="I122" s="102" t="s">
        <v>289</v>
      </c>
      <c r="J122" s="102" t="s">
        <v>95</v>
      </c>
      <c r="K122" s="102" t="s">
        <v>288</v>
      </c>
      <c r="L122" s="106">
        <v>63.641397682369131</v>
      </c>
      <c r="M122" s="203">
        <v>12</v>
      </c>
      <c r="N122" s="99" t="s">
        <v>71</v>
      </c>
      <c r="AF122" s="103">
        <v>91005</v>
      </c>
      <c r="AZ122" s="99">
        <v>3840.0383544022034</v>
      </c>
      <c r="BA122" s="99">
        <v>29.326529999602386</v>
      </c>
      <c r="BB122" s="104">
        <v>112615</v>
      </c>
      <c r="BC122" s="82">
        <f>BB122/(5280*11.67)</f>
        <v>1.8276434005868454</v>
      </c>
      <c r="BD122" s="199"/>
    </row>
    <row r="123" spans="1:56" ht="15" customHeight="1" x14ac:dyDescent="0.25">
      <c r="A123" s="208"/>
      <c r="B123" s="99" t="s">
        <v>66</v>
      </c>
      <c r="G123" s="72">
        <v>2200</v>
      </c>
      <c r="H123" s="72">
        <v>6615</v>
      </c>
      <c r="I123" s="102" t="s">
        <v>289</v>
      </c>
      <c r="J123" s="102" t="s">
        <v>288</v>
      </c>
      <c r="K123" s="102" t="s">
        <v>290</v>
      </c>
      <c r="L123" s="121">
        <v>66.949726151591548</v>
      </c>
      <c r="M123" s="99">
        <v>12</v>
      </c>
      <c r="N123" s="99" t="s">
        <v>71</v>
      </c>
      <c r="AF123" s="103">
        <v>347664.89999999997</v>
      </c>
      <c r="AZ123" s="99">
        <v>9483.5364050678018</v>
      </c>
      <c r="BA123" s="99">
        <v>25.471194466118888</v>
      </c>
      <c r="BB123" s="104">
        <v>210706</v>
      </c>
      <c r="BC123" s="82">
        <f>BB123/(5280*11.67)</f>
        <v>3.4195749266443354</v>
      </c>
      <c r="BD123" s="199"/>
    </row>
    <row r="124" spans="1:56" ht="15" customHeight="1" x14ac:dyDescent="0.25">
      <c r="A124" s="208"/>
      <c r="B124" s="99" t="s">
        <v>66</v>
      </c>
      <c r="E124" s="100"/>
      <c r="G124" s="99">
        <v>100</v>
      </c>
      <c r="H124" s="99">
        <v>199</v>
      </c>
      <c r="I124" s="207" t="s">
        <v>576</v>
      </c>
      <c r="J124" s="207" t="s">
        <v>577</v>
      </c>
      <c r="K124" s="207" t="s">
        <v>578</v>
      </c>
      <c r="L124" s="132">
        <v>61.033910111292286</v>
      </c>
      <c r="M124" s="99">
        <v>12</v>
      </c>
      <c r="N124" s="99" t="s">
        <v>69</v>
      </c>
      <c r="AB124" s="101"/>
      <c r="AF124" s="103">
        <v>97908.85</v>
      </c>
      <c r="AY124" s="109"/>
      <c r="AZ124" s="104">
        <v>3088.9084995909088</v>
      </c>
      <c r="BA124" s="104">
        <v>20.449618371138463</v>
      </c>
      <c r="BB124" s="201">
        <v>63167</v>
      </c>
      <c r="BC124" s="82">
        <f>BB124/(5280*11.67)</f>
        <v>1.0251454129988835</v>
      </c>
      <c r="BD124" s="199"/>
    </row>
    <row r="125" spans="1:56" ht="15" customHeight="1" x14ac:dyDescent="0.25">
      <c r="A125" s="208"/>
      <c r="B125" s="99" t="s">
        <v>66</v>
      </c>
      <c r="E125" s="100"/>
      <c r="G125" s="99">
        <v>3600</v>
      </c>
      <c r="H125" s="99">
        <v>3699</v>
      </c>
      <c r="I125" s="207" t="s">
        <v>581</v>
      </c>
      <c r="J125" s="207" t="s">
        <v>571</v>
      </c>
      <c r="K125" s="207" t="s">
        <v>78</v>
      </c>
      <c r="L125" s="132">
        <v>27</v>
      </c>
      <c r="M125" s="99">
        <v>12</v>
      </c>
      <c r="N125" s="99" t="s">
        <v>69</v>
      </c>
      <c r="AB125" s="101"/>
      <c r="AF125" s="103">
        <v>5800.1</v>
      </c>
      <c r="AY125" s="109"/>
      <c r="AZ125" s="104">
        <v>208</v>
      </c>
      <c r="BA125" s="104">
        <v>18</v>
      </c>
      <c r="BB125" s="201">
        <v>3742</v>
      </c>
      <c r="BC125" s="82">
        <f>BB125/(5280*11.67)</f>
        <v>6.0729401989042094E-2</v>
      </c>
      <c r="BD125" s="199"/>
    </row>
    <row r="126" spans="1:56" ht="15" customHeight="1" x14ac:dyDescent="0.25">
      <c r="A126" s="208"/>
      <c r="B126" s="26" t="s">
        <v>66</v>
      </c>
      <c r="C126" s="26"/>
      <c r="D126" s="99" t="s">
        <v>852</v>
      </c>
      <c r="E126" s="44"/>
      <c r="F126" s="45"/>
      <c r="G126" s="139">
        <v>8000</v>
      </c>
      <c r="H126" s="139">
        <v>8399</v>
      </c>
      <c r="I126" s="138" t="s">
        <v>292</v>
      </c>
      <c r="J126" s="138" t="s">
        <v>78</v>
      </c>
      <c r="K126" s="138" t="s">
        <v>293</v>
      </c>
      <c r="L126" s="139">
        <v>49.034945761633864</v>
      </c>
      <c r="M126" s="137">
        <v>13</v>
      </c>
      <c r="N126" s="137" t="s">
        <v>69</v>
      </c>
      <c r="O126" s="26"/>
      <c r="P126" s="26"/>
      <c r="Q126" s="26"/>
      <c r="R126" s="26"/>
      <c r="S126" s="26"/>
      <c r="T126" s="26"/>
      <c r="U126" s="26"/>
      <c r="V126" s="26"/>
      <c r="W126" s="26"/>
      <c r="X126" s="26"/>
      <c r="Y126" s="26"/>
      <c r="Z126" s="26"/>
      <c r="AA126" s="26"/>
      <c r="AB126" s="47">
        <v>4</v>
      </c>
      <c r="AC126" s="26"/>
      <c r="AD126" s="26"/>
      <c r="AE126" s="26">
        <v>12</v>
      </c>
      <c r="AF126" s="179">
        <v>175466.2</v>
      </c>
      <c r="AG126" s="83">
        <f>57516+135751.43</f>
        <v>193267.43</v>
      </c>
      <c r="AH126" s="45" t="s">
        <v>739</v>
      </c>
      <c r="AI126" s="26"/>
      <c r="AJ126" s="47"/>
      <c r="AK126" s="83"/>
      <c r="AL126" s="83"/>
      <c r="AM126" s="26"/>
      <c r="AN126" s="83"/>
      <c r="AO126" s="83"/>
      <c r="AP126" s="26"/>
      <c r="AQ126" s="83"/>
      <c r="AR126" s="83"/>
      <c r="AS126" s="26"/>
      <c r="AT126" s="83"/>
      <c r="AU126" s="83"/>
      <c r="AV126" s="26"/>
      <c r="AW126" s="26"/>
      <c r="AX126" s="26"/>
      <c r="AY126" s="138" t="s">
        <v>294</v>
      </c>
      <c r="AZ126" s="180">
        <v>4154.1403678717325</v>
      </c>
      <c r="BA126" s="139">
        <v>27.250884653663537</v>
      </c>
      <c r="BB126" s="180">
        <v>113204</v>
      </c>
      <c r="BC126" s="82">
        <f>BB126/(5280*11.67)</f>
        <v>1.8372023577679104</v>
      </c>
      <c r="BD126" s="199"/>
    </row>
    <row r="127" spans="1:56" ht="15" customHeight="1" x14ac:dyDescent="0.25">
      <c r="A127" s="208"/>
      <c r="B127" s="26" t="s">
        <v>66</v>
      </c>
      <c r="C127" s="26"/>
      <c r="D127" s="26" t="s">
        <v>830</v>
      </c>
      <c r="E127" s="44"/>
      <c r="F127" s="45"/>
      <c r="G127" s="26">
        <v>10600</v>
      </c>
      <c r="H127" s="26">
        <v>11499</v>
      </c>
      <c r="I127" s="187" t="s">
        <v>589</v>
      </c>
      <c r="J127" s="187" t="s">
        <v>590</v>
      </c>
      <c r="K127" s="187" t="s">
        <v>78</v>
      </c>
      <c r="L127" s="141">
        <v>51.490274499293911</v>
      </c>
      <c r="M127" s="26">
        <v>13</v>
      </c>
      <c r="N127" s="26" t="s">
        <v>69</v>
      </c>
      <c r="O127" s="26"/>
      <c r="P127" s="26"/>
      <c r="Q127" s="26"/>
      <c r="R127" s="26"/>
      <c r="S127" s="26"/>
      <c r="T127" s="26"/>
      <c r="U127" s="26"/>
      <c r="V127" s="26"/>
      <c r="W127" s="26"/>
      <c r="X127" s="26"/>
      <c r="Y127" s="26"/>
      <c r="Z127" s="26"/>
      <c r="AA127" s="26"/>
      <c r="AB127" s="26"/>
      <c r="AC127" s="26"/>
      <c r="AD127" s="26"/>
      <c r="AE127" s="26"/>
      <c r="AF127" s="83">
        <v>150370.15</v>
      </c>
      <c r="AG127" s="83">
        <v>84772.32</v>
      </c>
      <c r="AH127" s="45" t="s">
        <v>739</v>
      </c>
      <c r="AI127" s="26"/>
      <c r="AJ127" s="47"/>
      <c r="AK127" s="83"/>
      <c r="AL127" s="83"/>
      <c r="AM127" s="26"/>
      <c r="AN127" s="83"/>
      <c r="AO127" s="83"/>
      <c r="AP127" s="26"/>
      <c r="AQ127" s="83"/>
      <c r="AR127" s="83"/>
      <c r="AS127" s="26"/>
      <c r="AT127" s="83"/>
      <c r="AU127" s="83"/>
      <c r="AV127" s="26"/>
      <c r="AW127" s="26"/>
      <c r="AX127" s="26"/>
      <c r="AY127" s="150"/>
      <c r="AZ127" s="26">
        <v>5276.3386445705601</v>
      </c>
      <c r="BA127" s="26">
        <v>18.386424097291023</v>
      </c>
      <c r="BB127" s="192">
        <v>97013</v>
      </c>
      <c r="BC127" s="82">
        <f>BB127/(5280*11.67)</f>
        <v>1.5744365246293268</v>
      </c>
      <c r="BD127" s="199"/>
    </row>
    <row r="128" spans="1:56" ht="15" customHeight="1" x14ac:dyDescent="0.25">
      <c r="A128" s="208"/>
      <c r="B128" s="26" t="s">
        <v>66</v>
      </c>
      <c r="C128" s="26"/>
      <c r="D128" s="26" t="s">
        <v>755</v>
      </c>
      <c r="E128" s="44"/>
      <c r="F128" s="45"/>
      <c r="G128" s="26">
        <v>800</v>
      </c>
      <c r="H128" s="26">
        <v>899</v>
      </c>
      <c r="I128" s="187" t="s">
        <v>582</v>
      </c>
      <c r="J128" s="187" t="s">
        <v>78</v>
      </c>
      <c r="K128" s="187" t="s">
        <v>583</v>
      </c>
      <c r="L128" s="139">
        <v>52</v>
      </c>
      <c r="M128" s="26">
        <v>13</v>
      </c>
      <c r="N128" s="26" t="s">
        <v>69</v>
      </c>
      <c r="O128" s="26"/>
      <c r="P128" s="26"/>
      <c r="Q128" s="26"/>
      <c r="R128" s="26"/>
      <c r="S128" s="26"/>
      <c r="T128" s="26"/>
      <c r="U128" s="26"/>
      <c r="V128" s="26"/>
      <c r="W128" s="26"/>
      <c r="X128" s="26"/>
      <c r="Y128" s="26"/>
      <c r="Z128" s="26"/>
      <c r="AA128" s="26"/>
      <c r="AB128" s="26"/>
      <c r="AC128" s="26"/>
      <c r="AD128" s="26"/>
      <c r="AE128" s="26"/>
      <c r="AF128" s="83">
        <v>10231.550000000001</v>
      </c>
      <c r="AG128" s="83" t="s">
        <v>831</v>
      </c>
      <c r="AH128" s="45" t="s">
        <v>821</v>
      </c>
      <c r="AI128" s="26"/>
      <c r="AJ128" s="47"/>
      <c r="AK128" s="83"/>
      <c r="AL128" s="83"/>
      <c r="AM128" s="26"/>
      <c r="AN128" s="83"/>
      <c r="AO128" s="83"/>
      <c r="AP128" s="26"/>
      <c r="AQ128" s="83"/>
      <c r="AR128" s="83"/>
      <c r="AS128" s="26"/>
      <c r="AT128" s="83"/>
      <c r="AU128" s="83"/>
      <c r="AV128" s="26"/>
      <c r="AW128" s="26"/>
      <c r="AX128" s="26"/>
      <c r="AY128" s="150"/>
      <c r="AZ128" s="26">
        <v>367</v>
      </c>
      <c r="BA128" s="26">
        <v>18</v>
      </c>
      <c r="BB128" s="192">
        <v>6601</v>
      </c>
      <c r="BC128" s="82">
        <f>BB128/(5280*11.67)</f>
        <v>0.10712848277115629</v>
      </c>
      <c r="BD128" s="199"/>
    </row>
    <row r="129" spans="1:56" ht="15" customHeight="1" x14ac:dyDescent="0.25">
      <c r="A129" s="208"/>
      <c r="B129" s="26" t="s">
        <v>66</v>
      </c>
      <c r="C129" s="26"/>
      <c r="D129" s="26" t="s">
        <v>755</v>
      </c>
      <c r="E129" s="44"/>
      <c r="F129" s="45"/>
      <c r="G129" s="26">
        <v>500</v>
      </c>
      <c r="H129" s="26">
        <v>899</v>
      </c>
      <c r="I129" s="187" t="s">
        <v>584</v>
      </c>
      <c r="J129" s="187" t="s">
        <v>585</v>
      </c>
      <c r="K129" s="187" t="s">
        <v>78</v>
      </c>
      <c r="L129" s="139">
        <v>63.103572655444864</v>
      </c>
      <c r="M129" s="26">
        <v>13</v>
      </c>
      <c r="N129" s="26" t="s">
        <v>69</v>
      </c>
      <c r="O129" s="26"/>
      <c r="P129" s="26"/>
      <c r="Q129" s="26"/>
      <c r="R129" s="26"/>
      <c r="S129" s="26"/>
      <c r="T129" s="26"/>
      <c r="U129" s="26"/>
      <c r="V129" s="26"/>
      <c r="W129" s="26"/>
      <c r="X129" s="26"/>
      <c r="Y129" s="26"/>
      <c r="Z129" s="26"/>
      <c r="AA129" s="26"/>
      <c r="AB129" s="47"/>
      <c r="AC129" s="26"/>
      <c r="AD129" s="26"/>
      <c r="AE129" s="47"/>
      <c r="AF129" s="83">
        <v>81216.900000000009</v>
      </c>
      <c r="AG129" s="83">
        <f>15338.99+42954.96</f>
        <v>58293.95</v>
      </c>
      <c r="AH129" s="45" t="s">
        <v>821</v>
      </c>
      <c r="AI129" s="26"/>
      <c r="AJ129" s="47"/>
      <c r="AK129" s="83"/>
      <c r="AL129" s="83"/>
      <c r="AM129" s="26"/>
      <c r="AN129" s="83"/>
      <c r="AO129" s="83"/>
      <c r="AP129" s="26"/>
      <c r="AQ129" s="83"/>
      <c r="AR129" s="83"/>
      <c r="AS129" s="26"/>
      <c r="AT129" s="83"/>
      <c r="AU129" s="83"/>
      <c r="AV129" s="26"/>
      <c r="AW129" s="26"/>
      <c r="AX129" s="26"/>
      <c r="AY129" s="150"/>
      <c r="AZ129" s="84">
        <v>2734.1961875688039</v>
      </c>
      <c r="BA129" s="47">
        <v>19.163950355219871</v>
      </c>
      <c r="BB129" s="192">
        <v>52398</v>
      </c>
      <c r="BC129" s="82">
        <f>BB129/(5280*11.67)</f>
        <v>0.85037391913998595</v>
      </c>
      <c r="BD129" s="199"/>
    </row>
    <row r="130" spans="1:56" ht="15" customHeight="1" x14ac:dyDescent="0.25">
      <c r="A130" s="209"/>
      <c r="B130" s="26" t="s">
        <v>66</v>
      </c>
      <c r="C130" s="26"/>
      <c r="D130" s="26" t="s">
        <v>756</v>
      </c>
      <c r="E130" s="44"/>
      <c r="F130" s="45"/>
      <c r="G130" s="26">
        <v>400</v>
      </c>
      <c r="H130" s="26">
        <v>499</v>
      </c>
      <c r="I130" s="187" t="s">
        <v>586</v>
      </c>
      <c r="J130" s="187" t="s">
        <v>78</v>
      </c>
      <c r="K130" s="187" t="s">
        <v>587</v>
      </c>
      <c r="L130" s="141">
        <v>29</v>
      </c>
      <c r="M130" s="26">
        <v>13</v>
      </c>
      <c r="N130" s="26" t="s">
        <v>69</v>
      </c>
      <c r="O130" s="26"/>
      <c r="P130" s="26"/>
      <c r="Q130" s="26"/>
      <c r="R130" s="26"/>
      <c r="S130" s="26"/>
      <c r="T130" s="26"/>
      <c r="U130" s="26"/>
      <c r="V130" s="26"/>
      <c r="W130" s="26"/>
      <c r="X130" s="26"/>
      <c r="Y130" s="26"/>
      <c r="Z130" s="26"/>
      <c r="AA130" s="26"/>
      <c r="AB130" s="47"/>
      <c r="AC130" s="26"/>
      <c r="AD130" s="26"/>
      <c r="AE130" s="26"/>
      <c r="AF130" s="83">
        <v>7745.35</v>
      </c>
      <c r="AG130" s="83" t="s">
        <v>832</v>
      </c>
      <c r="AH130" s="45" t="s">
        <v>821</v>
      </c>
      <c r="AI130" s="26"/>
      <c r="AJ130" s="47"/>
      <c r="AK130" s="83"/>
      <c r="AL130" s="83"/>
      <c r="AM130" s="26"/>
      <c r="AN130" s="83"/>
      <c r="AO130" s="83"/>
      <c r="AP130" s="26"/>
      <c r="AQ130" s="83"/>
      <c r="AR130" s="83"/>
      <c r="AS130" s="26"/>
      <c r="AT130" s="83"/>
      <c r="AU130" s="83"/>
      <c r="AV130" s="26"/>
      <c r="AW130" s="26"/>
      <c r="AX130" s="26"/>
      <c r="AY130" s="150"/>
      <c r="AZ130" s="84">
        <v>227</v>
      </c>
      <c r="BA130" s="84">
        <v>22</v>
      </c>
      <c r="BB130" s="192">
        <v>4997</v>
      </c>
      <c r="BC130" s="82">
        <f>BB130/(5280*11.67)</f>
        <v>8.1096959310326927E-2</v>
      </c>
      <c r="BD130" s="199"/>
    </row>
    <row r="131" spans="1:56" ht="15" customHeight="1" x14ac:dyDescent="0.25">
      <c r="A131" s="208"/>
      <c r="B131" s="26" t="s">
        <v>66</v>
      </c>
      <c r="C131" s="26"/>
      <c r="D131" s="26" t="s">
        <v>756</v>
      </c>
      <c r="E131" s="44"/>
      <c r="F131" s="45"/>
      <c r="G131" s="26">
        <v>7300</v>
      </c>
      <c r="H131" s="26">
        <v>7699</v>
      </c>
      <c r="I131" s="46" t="s">
        <v>587</v>
      </c>
      <c r="J131" s="46" t="s">
        <v>78</v>
      </c>
      <c r="K131" s="46" t="s">
        <v>588</v>
      </c>
      <c r="L131" s="141">
        <v>53.422531758413193</v>
      </c>
      <c r="M131" s="26">
        <v>13</v>
      </c>
      <c r="N131" s="26" t="s">
        <v>69</v>
      </c>
      <c r="O131" s="26"/>
      <c r="P131" s="26"/>
      <c r="Q131" s="26"/>
      <c r="R131" s="26"/>
      <c r="S131" s="26"/>
      <c r="T131" s="26"/>
      <c r="U131" s="26"/>
      <c r="V131" s="26"/>
      <c r="W131" s="26"/>
      <c r="X131" s="26"/>
      <c r="Y131" s="26"/>
      <c r="Z131" s="26"/>
      <c r="AA131" s="26"/>
      <c r="AB131" s="47"/>
      <c r="AC131" s="26"/>
      <c r="AD131" s="26"/>
      <c r="AE131" s="26"/>
      <c r="AF131" s="83">
        <v>69548.5</v>
      </c>
      <c r="AG131" s="83">
        <f>4791.56+66102.77</f>
        <v>70894.33</v>
      </c>
      <c r="AH131" s="45" t="s">
        <v>821</v>
      </c>
      <c r="AI131" s="26"/>
      <c r="AJ131" s="47"/>
      <c r="AK131" s="83"/>
      <c r="AL131" s="83"/>
      <c r="AM131" s="26"/>
      <c r="AN131" s="83"/>
      <c r="AO131" s="83"/>
      <c r="AP131" s="26"/>
      <c r="AQ131" s="83"/>
      <c r="AR131" s="83"/>
      <c r="AS131" s="26"/>
      <c r="AT131" s="83"/>
      <c r="AU131" s="83"/>
      <c r="AV131" s="26"/>
      <c r="AW131" s="26"/>
      <c r="AX131" s="26"/>
      <c r="AY131" s="150"/>
      <c r="AZ131" s="84">
        <v>1908.6386447304021</v>
      </c>
      <c r="BA131" s="47">
        <v>23.508902601276812</v>
      </c>
      <c r="BB131" s="84">
        <v>44870</v>
      </c>
      <c r="BC131" s="82">
        <f>BB131/(5280*11.67)</f>
        <v>0.72820103347095633</v>
      </c>
      <c r="BD131" s="199"/>
    </row>
    <row r="132" spans="1:56" ht="15" customHeight="1" x14ac:dyDescent="0.25">
      <c r="A132" s="208"/>
      <c r="B132" s="26" t="s">
        <v>74</v>
      </c>
      <c r="C132" s="26"/>
      <c r="D132" s="26" t="s">
        <v>757</v>
      </c>
      <c r="E132" s="26"/>
      <c r="F132" s="45"/>
      <c r="G132" s="45">
        <v>10800</v>
      </c>
      <c r="H132" s="45">
        <v>12899</v>
      </c>
      <c r="I132" s="46" t="s">
        <v>591</v>
      </c>
      <c r="J132" s="46" t="s">
        <v>592</v>
      </c>
      <c r="K132" s="46" t="s">
        <v>78</v>
      </c>
      <c r="L132" s="139">
        <v>65.618263051076781</v>
      </c>
      <c r="M132" s="26">
        <v>13</v>
      </c>
      <c r="N132" s="26" t="s">
        <v>121</v>
      </c>
      <c r="O132" s="26"/>
      <c r="P132" s="26"/>
      <c r="Q132" s="26"/>
      <c r="R132" s="26"/>
      <c r="S132" s="26"/>
      <c r="T132" s="26"/>
      <c r="U132" s="26"/>
      <c r="V132" s="26"/>
      <c r="W132" s="26"/>
      <c r="X132" s="26"/>
      <c r="Y132" s="26"/>
      <c r="Z132" s="26"/>
      <c r="AA132" s="26"/>
      <c r="AB132" s="26"/>
      <c r="AC132" s="26"/>
      <c r="AD132" s="26"/>
      <c r="AE132" s="26"/>
      <c r="AF132" s="83">
        <v>351212.39999999997</v>
      </c>
      <c r="AG132" s="83">
        <v>377860.73</v>
      </c>
      <c r="AH132" s="45" t="s">
        <v>821</v>
      </c>
      <c r="AI132" s="26"/>
      <c r="AJ132" s="47"/>
      <c r="AK132" s="83"/>
      <c r="AL132" s="83"/>
      <c r="AM132" s="26"/>
      <c r="AN132" s="83"/>
      <c r="AO132" s="83"/>
      <c r="AP132" s="26"/>
      <c r="AQ132" s="83"/>
      <c r="AR132" s="83"/>
      <c r="AS132" s="26"/>
      <c r="AT132" s="83"/>
      <c r="AU132" s="83"/>
      <c r="AV132" s="26"/>
      <c r="AW132" s="26"/>
      <c r="AX132" s="26"/>
      <c r="AY132" s="190"/>
      <c r="AZ132" s="26">
        <v>10567.556696584519</v>
      </c>
      <c r="BA132" s="26">
        <v>20.142404352445631</v>
      </c>
      <c r="BB132" s="84">
        <v>212856</v>
      </c>
      <c r="BC132" s="82">
        <f>BB132/(5280*11.67)</f>
        <v>3.4544675547246242</v>
      </c>
      <c r="BD132" s="199"/>
    </row>
    <row r="133" spans="1:56" ht="15" customHeight="1" x14ac:dyDescent="0.25">
      <c r="A133" s="208"/>
      <c r="B133" s="26" t="s">
        <v>74</v>
      </c>
      <c r="C133" s="26"/>
      <c r="D133" s="26" t="s">
        <v>757</v>
      </c>
      <c r="E133" s="26"/>
      <c r="F133" s="45"/>
      <c r="G133" s="45">
        <v>7000</v>
      </c>
      <c r="H133" s="45">
        <v>7299</v>
      </c>
      <c r="I133" s="46" t="s">
        <v>593</v>
      </c>
      <c r="J133" s="46" t="s">
        <v>78</v>
      </c>
      <c r="K133" s="46" t="s">
        <v>592</v>
      </c>
      <c r="L133" s="139">
        <v>58</v>
      </c>
      <c r="M133" s="26">
        <v>13</v>
      </c>
      <c r="N133" s="26" t="s">
        <v>121</v>
      </c>
      <c r="O133" s="26"/>
      <c r="P133" s="26"/>
      <c r="Q133" s="26"/>
      <c r="R133" s="26"/>
      <c r="S133" s="26"/>
      <c r="T133" s="26"/>
      <c r="U133" s="26"/>
      <c r="V133" s="26"/>
      <c r="W133" s="26"/>
      <c r="X133" s="26"/>
      <c r="Y133" s="26"/>
      <c r="Z133" s="26"/>
      <c r="AA133" s="26"/>
      <c r="AB133" s="26"/>
      <c r="AC133" s="26"/>
      <c r="AD133" s="26"/>
      <c r="AE133" s="26"/>
      <c r="AF133" s="83">
        <v>50631.899999999994</v>
      </c>
      <c r="AG133" s="83" t="s">
        <v>853</v>
      </c>
      <c r="AH133" s="45" t="s">
        <v>821</v>
      </c>
      <c r="AI133" s="26"/>
      <c r="AJ133" s="47"/>
      <c r="AK133" s="83"/>
      <c r="AL133" s="83"/>
      <c r="AM133" s="26"/>
      <c r="AN133" s="83"/>
      <c r="AO133" s="83"/>
      <c r="AP133" s="26"/>
      <c r="AQ133" s="83"/>
      <c r="AR133" s="83"/>
      <c r="AS133" s="26"/>
      <c r="AT133" s="83"/>
      <c r="AU133" s="83"/>
      <c r="AV133" s="26"/>
      <c r="AW133" s="26"/>
      <c r="AX133" s="26"/>
      <c r="AY133" s="190"/>
      <c r="AZ133" s="26">
        <v>1534.3037604385499</v>
      </c>
      <c r="BA133" s="26">
        <v>19.999950981824501</v>
      </c>
      <c r="BB133" s="84">
        <v>30686</v>
      </c>
      <c r="BC133" s="82">
        <f>BB133/(5280*11.67)</f>
        <v>0.49800706291708863</v>
      </c>
      <c r="BD133" s="199"/>
    </row>
    <row r="134" spans="1:56" ht="15" customHeight="1" x14ac:dyDescent="0.25">
      <c r="A134" s="208"/>
      <c r="B134" s="26" t="s">
        <v>66</v>
      </c>
      <c r="C134" s="26"/>
      <c r="D134" s="26" t="s">
        <v>755</v>
      </c>
      <c r="E134" s="44"/>
      <c r="F134" s="45"/>
      <c r="G134" s="26">
        <v>800</v>
      </c>
      <c r="H134" s="26">
        <v>899</v>
      </c>
      <c r="I134" s="46" t="s">
        <v>594</v>
      </c>
      <c r="J134" s="46" t="s">
        <v>78</v>
      </c>
      <c r="K134" s="46" t="s">
        <v>583</v>
      </c>
      <c r="L134" s="139">
        <v>67</v>
      </c>
      <c r="M134" s="26">
        <v>13</v>
      </c>
      <c r="N134" s="26" t="s">
        <v>69</v>
      </c>
      <c r="O134" s="26"/>
      <c r="P134" s="26"/>
      <c r="Q134" s="26"/>
      <c r="R134" s="26"/>
      <c r="S134" s="26"/>
      <c r="T134" s="26"/>
      <c r="U134" s="26"/>
      <c r="V134" s="26"/>
      <c r="W134" s="26"/>
      <c r="X134" s="26"/>
      <c r="Y134" s="26"/>
      <c r="Z134" s="26"/>
      <c r="AA134" s="26"/>
      <c r="AB134" s="47"/>
      <c r="AC134" s="26"/>
      <c r="AD134" s="26"/>
      <c r="AE134" s="83"/>
      <c r="AF134" s="83">
        <v>6747.1500000000005</v>
      </c>
      <c r="AG134" s="83" t="s">
        <v>833</v>
      </c>
      <c r="AH134" s="45" t="s">
        <v>821</v>
      </c>
      <c r="AI134" s="26"/>
      <c r="AJ134" s="47"/>
      <c r="AK134" s="83"/>
      <c r="AL134" s="83"/>
      <c r="AM134" s="26"/>
      <c r="AN134" s="83"/>
      <c r="AO134" s="83"/>
      <c r="AP134" s="26"/>
      <c r="AQ134" s="83"/>
      <c r="AR134" s="83"/>
      <c r="AS134" s="26"/>
      <c r="AT134" s="83"/>
      <c r="AU134" s="83"/>
      <c r="AV134" s="26"/>
      <c r="AW134" s="26"/>
      <c r="AX134" s="26"/>
      <c r="AY134" s="150"/>
      <c r="AZ134" s="84">
        <v>282</v>
      </c>
      <c r="BA134" s="84">
        <v>16</v>
      </c>
      <c r="BB134" s="84">
        <v>4353</v>
      </c>
      <c r="BC134" s="82">
        <f>BB134/(5280*11.67)</f>
        <v>7.0645400015579965E-2</v>
      </c>
      <c r="BD134" s="199"/>
    </row>
    <row r="135" spans="1:56" ht="15" customHeight="1" x14ac:dyDescent="0.25">
      <c r="A135" s="208"/>
      <c r="B135" s="99" t="s">
        <v>74</v>
      </c>
      <c r="D135" s="99" t="s">
        <v>150</v>
      </c>
      <c r="E135" s="100">
        <v>43282</v>
      </c>
      <c r="G135" s="101">
        <v>11500</v>
      </c>
      <c r="H135" s="101">
        <v>14699</v>
      </c>
      <c r="I135" s="102" t="s">
        <v>118</v>
      </c>
      <c r="J135" s="102" t="s">
        <v>190</v>
      </c>
      <c r="K135" s="102" t="s">
        <v>191</v>
      </c>
      <c r="L135" s="101">
        <v>65</v>
      </c>
      <c r="M135" s="99">
        <v>13</v>
      </c>
      <c r="N135" s="99" t="s">
        <v>121</v>
      </c>
      <c r="AB135" s="99">
        <v>0</v>
      </c>
      <c r="AF135" s="103">
        <v>178452.75</v>
      </c>
      <c r="AI135" s="99" t="s">
        <v>115</v>
      </c>
      <c r="AK135" s="103">
        <v>178452.75</v>
      </c>
      <c r="AL135" s="103" t="str">
        <f>IF(AG135="","",AG135)</f>
        <v/>
      </c>
      <c r="AM135" s="108"/>
      <c r="AY135" s="109" t="s">
        <v>192</v>
      </c>
      <c r="AZ135" s="99">
        <v>6261.5</v>
      </c>
      <c r="BA135" s="99">
        <v>19</v>
      </c>
      <c r="BB135" s="81">
        <f>AZ135*BA135</f>
        <v>118968.5</v>
      </c>
      <c r="BC135" s="82">
        <f>BB135/(5280*11.67)</f>
        <v>1.9307551738464335</v>
      </c>
      <c r="BD135" s="199"/>
    </row>
    <row r="136" spans="1:56" ht="15" customHeight="1" x14ac:dyDescent="0.25">
      <c r="A136" s="208"/>
      <c r="E136" s="100"/>
      <c r="G136" s="99"/>
      <c r="H136" s="99"/>
      <c r="I136" s="207" t="s">
        <v>753</v>
      </c>
      <c r="J136" s="207"/>
      <c r="K136" s="207"/>
      <c r="L136" s="132"/>
      <c r="M136" s="99">
        <v>13</v>
      </c>
      <c r="AB136" s="101"/>
      <c r="AF136" s="103">
        <v>14000</v>
      </c>
      <c r="AI136" s="99" t="s">
        <v>145</v>
      </c>
      <c r="AJ136" s="101" t="s">
        <v>754</v>
      </c>
      <c r="AK136" s="103">
        <v>14000</v>
      </c>
      <c r="AY136" s="109"/>
      <c r="AZ136" s="104"/>
      <c r="BA136" s="104"/>
      <c r="BB136" s="201"/>
      <c r="BC136" s="82"/>
      <c r="BD136" s="199"/>
    </row>
    <row r="137" spans="1:56" ht="15" customHeight="1" x14ac:dyDescent="0.25">
      <c r="A137" s="208"/>
      <c r="B137" s="26" t="s">
        <v>66</v>
      </c>
      <c r="C137" s="26"/>
      <c r="D137" s="26" t="s">
        <v>758</v>
      </c>
      <c r="E137" s="44"/>
      <c r="F137" s="45"/>
      <c r="G137" s="26">
        <v>16700</v>
      </c>
      <c r="H137" s="26">
        <v>17199</v>
      </c>
      <c r="I137" s="46" t="s">
        <v>595</v>
      </c>
      <c r="J137" s="46" t="s">
        <v>95</v>
      </c>
      <c r="K137" s="46" t="s">
        <v>78</v>
      </c>
      <c r="L137" s="180">
        <v>23</v>
      </c>
      <c r="M137" s="26">
        <v>14</v>
      </c>
      <c r="N137" s="26" t="s">
        <v>69</v>
      </c>
      <c r="O137" s="26"/>
      <c r="P137" s="26"/>
      <c r="Q137" s="47"/>
      <c r="R137" s="47"/>
      <c r="S137" s="178"/>
      <c r="T137" s="47"/>
      <c r="U137" s="26"/>
      <c r="V137" s="47"/>
      <c r="W137" s="83"/>
      <c r="X137" s="83"/>
      <c r="Y137" s="83"/>
      <c r="Z137" s="83"/>
      <c r="AA137" s="83"/>
      <c r="AB137" s="26"/>
      <c r="AC137" s="83"/>
      <c r="AD137" s="83"/>
      <c r="AE137" s="26"/>
      <c r="AF137" s="83">
        <v>36318.050000000003</v>
      </c>
      <c r="AG137" s="83">
        <v>27208.43</v>
      </c>
      <c r="AH137" s="45" t="s">
        <v>739</v>
      </c>
      <c r="AI137" s="26"/>
      <c r="AJ137" s="47"/>
      <c r="AK137" s="83"/>
      <c r="AL137" s="83"/>
      <c r="AM137" s="26"/>
      <c r="AN137" s="83"/>
      <c r="AO137" s="83"/>
      <c r="AP137" s="26"/>
      <c r="AQ137" s="83"/>
      <c r="AR137" s="83"/>
      <c r="AS137" s="26"/>
      <c r="AT137" s="83"/>
      <c r="AU137" s="83"/>
      <c r="AV137" s="26"/>
      <c r="AW137" s="26"/>
      <c r="AX137" s="26"/>
      <c r="AY137" s="150"/>
      <c r="AZ137" s="26">
        <v>2343</v>
      </c>
      <c r="BA137" s="26">
        <v>10</v>
      </c>
      <c r="BB137" s="84">
        <v>23431</v>
      </c>
      <c r="BC137" s="82">
        <f>BB137/(5280*11.67)</f>
        <v>0.38026472955778867</v>
      </c>
      <c r="BD137" s="199"/>
    </row>
    <row r="138" spans="1:56" ht="15" customHeight="1" x14ac:dyDescent="0.25">
      <c r="A138" s="208"/>
      <c r="B138" s="26" t="s">
        <v>74</v>
      </c>
      <c r="C138" s="26"/>
      <c r="D138" s="26" t="s">
        <v>854</v>
      </c>
      <c r="E138" s="26"/>
      <c r="F138" s="45"/>
      <c r="G138" s="45">
        <v>3400</v>
      </c>
      <c r="H138" s="45">
        <v>5624</v>
      </c>
      <c r="I138" s="46" t="s">
        <v>119</v>
      </c>
      <c r="J138" s="46" t="s">
        <v>598</v>
      </c>
      <c r="K138" s="46" t="s">
        <v>599</v>
      </c>
      <c r="L138" s="141">
        <v>70.214757509470203</v>
      </c>
      <c r="M138" s="26">
        <v>14</v>
      </c>
      <c r="N138" s="99" t="s">
        <v>71</v>
      </c>
      <c r="AF138" s="103">
        <v>550000</v>
      </c>
      <c r="AH138" s="72" t="s">
        <v>855</v>
      </c>
      <c r="AI138" s="99" t="s">
        <v>836</v>
      </c>
      <c r="AJ138" s="101" t="s">
        <v>837</v>
      </c>
      <c r="AK138" s="103">
        <v>25000</v>
      </c>
      <c r="AM138" s="99" t="s">
        <v>838</v>
      </c>
      <c r="AN138" s="103">
        <v>75000</v>
      </c>
      <c r="AZ138" s="99">
        <v>18719.445447206792</v>
      </c>
      <c r="BA138" s="99">
        <v>20.025165866007768</v>
      </c>
      <c r="BB138" s="104">
        <v>374860</v>
      </c>
      <c r="BC138" s="82">
        <f>BB138/(5280*11.67)</f>
        <v>6.0836514242683908</v>
      </c>
      <c r="BD138" s="199"/>
    </row>
    <row r="139" spans="1:56" ht="15" customHeight="1" x14ac:dyDescent="0.25">
      <c r="A139" s="208"/>
      <c r="B139" s="26" t="s">
        <v>66</v>
      </c>
      <c r="C139" s="26"/>
      <c r="D139" s="26" t="s">
        <v>759</v>
      </c>
      <c r="E139" s="44"/>
      <c r="F139" s="45"/>
      <c r="G139" s="26">
        <v>6900</v>
      </c>
      <c r="H139" s="26">
        <v>7199</v>
      </c>
      <c r="I139" s="46" t="s">
        <v>122</v>
      </c>
      <c r="J139" s="46" t="s">
        <v>194</v>
      </c>
      <c r="K139" s="46" t="s">
        <v>606</v>
      </c>
      <c r="L139" s="141">
        <v>42.34926072845294</v>
      </c>
      <c r="M139" s="26">
        <v>14</v>
      </c>
      <c r="N139" s="26" t="s">
        <v>69</v>
      </c>
      <c r="O139" s="26"/>
      <c r="P139" s="26"/>
      <c r="Q139" s="26"/>
      <c r="R139" s="26"/>
      <c r="S139" s="26"/>
      <c r="T139" s="26"/>
      <c r="U139" s="26"/>
      <c r="V139" s="26"/>
      <c r="W139" s="26"/>
      <c r="X139" s="26"/>
      <c r="Y139" s="26"/>
      <c r="Z139" s="26"/>
      <c r="AA139" s="26"/>
      <c r="AB139" s="26"/>
      <c r="AC139" s="26"/>
      <c r="AD139" s="26"/>
      <c r="AE139" s="26"/>
      <c r="AF139" s="83">
        <v>85963</v>
      </c>
      <c r="AG139" s="83">
        <f>13528.2+46849.85</f>
        <v>60378.05</v>
      </c>
      <c r="AH139" s="45" t="s">
        <v>829</v>
      </c>
      <c r="AI139" s="26"/>
      <c r="AJ139" s="47"/>
      <c r="AK139" s="83"/>
      <c r="AL139" s="83"/>
      <c r="AM139" s="26"/>
      <c r="AN139" s="83"/>
      <c r="AO139" s="83"/>
      <c r="AP139" s="26"/>
      <c r="AQ139" s="83"/>
      <c r="AR139" s="83"/>
      <c r="AS139" s="26"/>
      <c r="AT139" s="83"/>
      <c r="AU139" s="83"/>
      <c r="AV139" s="26"/>
      <c r="AW139" s="26"/>
      <c r="AX139" s="26"/>
      <c r="AY139" s="150"/>
      <c r="AZ139" s="26">
        <v>2310.8498058492178</v>
      </c>
      <c r="BA139" s="26">
        <v>23.999828919914993</v>
      </c>
      <c r="BB139" s="84">
        <v>55460</v>
      </c>
      <c r="BC139" s="82">
        <f>BB139/(5280*11.67)</f>
        <v>0.900067513178053</v>
      </c>
      <c r="BD139" s="199"/>
    </row>
    <row r="140" spans="1:56" ht="15" customHeight="1" x14ac:dyDescent="0.25">
      <c r="A140" s="208"/>
      <c r="B140" s="26" t="s">
        <v>66</v>
      </c>
      <c r="C140" s="26"/>
      <c r="D140" s="26" t="s">
        <v>834</v>
      </c>
      <c r="E140" s="44"/>
      <c r="F140" s="45"/>
      <c r="G140" s="26">
        <v>9600</v>
      </c>
      <c r="H140" s="26">
        <v>9699</v>
      </c>
      <c r="I140" s="46" t="s">
        <v>600</v>
      </c>
      <c r="J140" s="46" t="s">
        <v>158</v>
      </c>
      <c r="K140" s="46" t="s">
        <v>601</v>
      </c>
      <c r="L140" s="141">
        <v>61</v>
      </c>
      <c r="M140" s="26">
        <v>14</v>
      </c>
      <c r="N140" s="26" t="s">
        <v>69</v>
      </c>
      <c r="O140" s="26"/>
      <c r="P140" s="26"/>
      <c r="Q140" s="26"/>
      <c r="R140" s="26"/>
      <c r="S140" s="26"/>
      <c r="T140" s="26"/>
      <c r="U140" s="26"/>
      <c r="V140" s="26"/>
      <c r="W140" s="26"/>
      <c r="X140" s="26"/>
      <c r="Y140" s="26"/>
      <c r="Z140" s="26"/>
      <c r="AA140" s="26"/>
      <c r="AB140" s="26"/>
      <c r="AC140" s="26"/>
      <c r="AD140" s="26"/>
      <c r="AE140" s="83"/>
      <c r="AF140" s="83">
        <v>23112.05</v>
      </c>
      <c r="AG140" s="83" t="s">
        <v>856</v>
      </c>
      <c r="AH140" s="45" t="s">
        <v>821</v>
      </c>
      <c r="AI140" s="26"/>
      <c r="AJ140" s="47"/>
      <c r="AK140" s="83"/>
      <c r="AL140" s="83"/>
      <c r="AM140" s="26"/>
      <c r="AN140" s="83"/>
      <c r="AO140" s="83"/>
      <c r="AP140" s="26"/>
      <c r="AQ140" s="83"/>
      <c r="AR140" s="83"/>
      <c r="AS140" s="26"/>
      <c r="AT140" s="83"/>
      <c r="AU140" s="83"/>
      <c r="AV140" s="26"/>
      <c r="AW140" s="26"/>
      <c r="AX140" s="26"/>
      <c r="AY140" s="150"/>
      <c r="AZ140" s="26">
        <v>621</v>
      </c>
      <c r="BA140" s="26">
        <v>24</v>
      </c>
      <c r="BB140" s="84">
        <v>14911</v>
      </c>
      <c r="BC140" s="82">
        <f>BB140/(5280*11.67)</f>
        <v>0.24199254758380723</v>
      </c>
      <c r="BD140" s="199"/>
    </row>
    <row r="141" spans="1:56" ht="15" customHeight="1" x14ac:dyDescent="0.25">
      <c r="A141" s="208"/>
      <c r="B141" s="26" t="s">
        <v>66</v>
      </c>
      <c r="C141" s="26"/>
      <c r="D141" s="26" t="s">
        <v>835</v>
      </c>
      <c r="E141" s="44"/>
      <c r="F141" s="45"/>
      <c r="G141" s="26">
        <v>6900</v>
      </c>
      <c r="H141" s="26">
        <v>6999</v>
      </c>
      <c r="I141" s="46" t="s">
        <v>607</v>
      </c>
      <c r="J141" s="46" t="s">
        <v>78</v>
      </c>
      <c r="K141" s="46" t="s">
        <v>608</v>
      </c>
      <c r="L141" s="141">
        <v>42</v>
      </c>
      <c r="M141" s="26">
        <v>14</v>
      </c>
      <c r="N141" s="99" t="s">
        <v>69</v>
      </c>
      <c r="AE141" s="103"/>
      <c r="AF141" s="103">
        <v>14022.85</v>
      </c>
      <c r="AH141" s="72" t="s">
        <v>821</v>
      </c>
      <c r="AM141" s="108"/>
      <c r="AY141" s="109"/>
      <c r="AZ141" s="99">
        <v>905</v>
      </c>
      <c r="BA141" s="99">
        <v>10</v>
      </c>
      <c r="BB141" s="104">
        <v>9047</v>
      </c>
      <c r="BC141" s="82">
        <f>BB141/(5280*11.67)</f>
        <v>0.14682493313598713</v>
      </c>
      <c r="BD141" s="199"/>
    </row>
    <row r="142" spans="1:56" ht="15" customHeight="1" x14ac:dyDescent="0.25">
      <c r="A142" s="208"/>
      <c r="B142" s="26" t="s">
        <v>66</v>
      </c>
      <c r="C142" s="26"/>
      <c r="D142" s="26" t="s">
        <v>834</v>
      </c>
      <c r="E142" s="44"/>
      <c r="F142" s="45"/>
      <c r="G142" s="26">
        <v>2400</v>
      </c>
      <c r="H142" s="26">
        <v>2499</v>
      </c>
      <c r="I142" s="46" t="s">
        <v>609</v>
      </c>
      <c r="J142" s="46" t="s">
        <v>601</v>
      </c>
      <c r="K142" s="46" t="s">
        <v>78</v>
      </c>
      <c r="L142" s="141">
        <v>12</v>
      </c>
      <c r="M142" s="26">
        <v>14</v>
      </c>
      <c r="N142" s="26" t="s">
        <v>69</v>
      </c>
      <c r="O142" s="26"/>
      <c r="P142" s="26"/>
      <c r="Q142" s="26"/>
      <c r="R142" s="26"/>
      <c r="S142" s="26"/>
      <c r="T142" s="26"/>
      <c r="U142" s="26"/>
      <c r="V142" s="26"/>
      <c r="W142" s="26"/>
      <c r="X142" s="26"/>
      <c r="Y142" s="26"/>
      <c r="Z142" s="26"/>
      <c r="AA142" s="26"/>
      <c r="AB142" s="26"/>
      <c r="AC142" s="26"/>
      <c r="AD142" s="26"/>
      <c r="AE142" s="83"/>
      <c r="AF142" s="83">
        <v>7548.5</v>
      </c>
      <c r="AG142" s="83" t="s">
        <v>856</v>
      </c>
      <c r="AH142" s="45" t="s">
        <v>821</v>
      </c>
      <c r="AI142" s="26"/>
      <c r="AJ142" s="47"/>
      <c r="AK142" s="83"/>
      <c r="AL142" s="83"/>
      <c r="AM142" s="191"/>
      <c r="AN142" s="83"/>
      <c r="AO142" s="83"/>
      <c r="AP142" s="26"/>
      <c r="AQ142" s="83"/>
      <c r="AR142" s="83"/>
      <c r="AS142" s="26"/>
      <c r="AT142" s="83"/>
      <c r="AU142" s="83"/>
      <c r="AV142" s="26"/>
      <c r="AW142" s="26"/>
      <c r="AX142" s="26"/>
      <c r="AY142" s="150"/>
      <c r="AZ142" s="26">
        <v>271</v>
      </c>
      <c r="BA142" s="26">
        <v>18</v>
      </c>
      <c r="BB142" s="84">
        <v>4870</v>
      </c>
      <c r="BC142" s="82">
        <f>BB142/(5280*11.67)</f>
        <v>7.903585988418893E-2</v>
      </c>
      <c r="BD142" s="199"/>
    </row>
    <row r="143" spans="1:56" ht="15" customHeight="1" x14ac:dyDescent="0.25">
      <c r="A143" s="208"/>
      <c r="B143" s="26" t="s">
        <v>66</v>
      </c>
      <c r="C143" s="26"/>
      <c r="D143" s="26" t="s">
        <v>834</v>
      </c>
      <c r="E143" s="44"/>
      <c r="F143" s="45"/>
      <c r="G143" s="26">
        <v>2400</v>
      </c>
      <c r="H143" s="26">
        <v>2499</v>
      </c>
      <c r="I143" s="46" t="s">
        <v>610</v>
      </c>
      <c r="J143" s="46" t="s">
        <v>78</v>
      </c>
      <c r="K143" s="46" t="s">
        <v>601</v>
      </c>
      <c r="L143" s="205">
        <v>56</v>
      </c>
      <c r="M143" s="26">
        <v>14</v>
      </c>
      <c r="N143" s="26" t="s">
        <v>69</v>
      </c>
      <c r="O143" s="26"/>
      <c r="P143" s="26"/>
      <c r="Q143" s="26"/>
      <c r="R143" s="26"/>
      <c r="S143" s="26"/>
      <c r="T143" s="26"/>
      <c r="U143" s="26"/>
      <c r="V143" s="26"/>
      <c r="W143" s="26"/>
      <c r="X143" s="26"/>
      <c r="Y143" s="26"/>
      <c r="Z143" s="26"/>
      <c r="AA143" s="26"/>
      <c r="AB143" s="26"/>
      <c r="AC143" s="26"/>
      <c r="AD143" s="26"/>
      <c r="AE143" s="83"/>
      <c r="AF143" s="83">
        <v>9924.65</v>
      </c>
      <c r="AG143" s="83" t="s">
        <v>856</v>
      </c>
      <c r="AH143" s="45" t="s">
        <v>821</v>
      </c>
      <c r="AI143" s="26"/>
      <c r="AJ143" s="47"/>
      <c r="AK143" s="83"/>
      <c r="AL143" s="83"/>
      <c r="AM143" s="191"/>
      <c r="AN143" s="83"/>
      <c r="AO143" s="83"/>
      <c r="AP143" s="26"/>
      <c r="AQ143" s="83"/>
      <c r="AR143" s="83"/>
      <c r="AS143" s="26"/>
      <c r="AT143" s="83"/>
      <c r="AU143" s="83"/>
      <c r="AV143" s="26"/>
      <c r="AW143" s="26"/>
      <c r="AX143" s="26"/>
      <c r="AY143" s="150"/>
      <c r="AZ143" s="26">
        <v>291</v>
      </c>
      <c r="BA143" s="26">
        <v>22</v>
      </c>
      <c r="BB143" s="84">
        <v>6403</v>
      </c>
      <c r="BC143" s="82">
        <f>BB143/(5280*11.67)</f>
        <v>0.1039151151619018</v>
      </c>
      <c r="BD143" s="199"/>
    </row>
    <row r="144" spans="1:56" ht="15" customHeight="1" x14ac:dyDescent="0.25">
      <c r="A144" s="208"/>
      <c r="B144" s="26" t="s">
        <v>66</v>
      </c>
      <c r="C144" s="26"/>
      <c r="D144" s="26" t="s">
        <v>834</v>
      </c>
      <c r="E144" s="44"/>
      <c r="F144" s="45"/>
      <c r="G144" s="26">
        <v>9700</v>
      </c>
      <c r="H144" s="26">
        <v>9799</v>
      </c>
      <c r="I144" s="46" t="s">
        <v>611</v>
      </c>
      <c r="J144" s="46" t="s">
        <v>601</v>
      </c>
      <c r="K144" s="46" t="s">
        <v>601</v>
      </c>
      <c r="L144" s="141">
        <v>22</v>
      </c>
      <c r="M144" s="26">
        <v>14</v>
      </c>
      <c r="N144" s="26" t="s">
        <v>69</v>
      </c>
      <c r="O144" s="26"/>
      <c r="P144" s="26"/>
      <c r="Q144" s="26"/>
      <c r="R144" s="26"/>
      <c r="S144" s="26"/>
      <c r="T144" s="26"/>
      <c r="U144" s="26"/>
      <c r="V144" s="26"/>
      <c r="W144" s="26"/>
      <c r="X144" s="26"/>
      <c r="Y144" s="26"/>
      <c r="Z144" s="26"/>
      <c r="AA144" s="26"/>
      <c r="AB144" s="47"/>
      <c r="AC144" s="26"/>
      <c r="AD144" s="26"/>
      <c r="AE144" s="26"/>
      <c r="AF144" s="83">
        <v>9689.0500000000011</v>
      </c>
      <c r="AG144" s="83" t="s">
        <v>856</v>
      </c>
      <c r="AH144" s="45" t="s">
        <v>821</v>
      </c>
      <c r="AI144" s="26"/>
      <c r="AJ144" s="47"/>
      <c r="AK144" s="83"/>
      <c r="AL144" s="83"/>
      <c r="AM144" s="26"/>
      <c r="AN144" s="83"/>
      <c r="AO144" s="83"/>
      <c r="AP144" s="26"/>
      <c r="AQ144" s="83"/>
      <c r="AR144" s="83"/>
      <c r="AS144" s="26"/>
      <c r="AT144" s="83"/>
      <c r="AU144" s="83"/>
      <c r="AV144" s="26"/>
      <c r="AW144" s="26"/>
      <c r="AX144" s="26"/>
      <c r="AY144" s="150"/>
      <c r="AZ144" s="84">
        <v>313</v>
      </c>
      <c r="BA144" s="84">
        <v>20</v>
      </c>
      <c r="BB144" s="84">
        <v>6251</v>
      </c>
      <c r="BC144" s="82">
        <f>BB144/(5280*11.67)</f>
        <v>0.10144828750227208</v>
      </c>
      <c r="BD144" s="199"/>
    </row>
    <row r="145" spans="1:56" ht="15" customHeight="1" x14ac:dyDescent="0.25">
      <c r="A145" s="208"/>
      <c r="B145" s="26" t="s">
        <v>66</v>
      </c>
      <c r="C145" s="26"/>
      <c r="D145" s="26" t="s">
        <v>834</v>
      </c>
      <c r="E145" s="44"/>
      <c r="F145" s="45"/>
      <c r="G145" s="26">
        <v>2500</v>
      </c>
      <c r="H145" s="26">
        <v>2505</v>
      </c>
      <c r="I145" s="46" t="s">
        <v>614</v>
      </c>
      <c r="J145" s="46" t="s">
        <v>601</v>
      </c>
      <c r="K145" s="46" t="s">
        <v>601</v>
      </c>
      <c r="L145" s="141">
        <v>55</v>
      </c>
      <c r="M145" s="26">
        <v>14</v>
      </c>
      <c r="N145" s="26" t="s">
        <v>69</v>
      </c>
      <c r="O145" s="26"/>
      <c r="P145" s="26"/>
      <c r="Q145" s="26"/>
      <c r="R145" s="26"/>
      <c r="S145" s="26"/>
      <c r="T145" s="26"/>
      <c r="U145" s="26"/>
      <c r="V145" s="26"/>
      <c r="W145" s="26"/>
      <c r="X145" s="26"/>
      <c r="Y145" s="26"/>
      <c r="Z145" s="26"/>
      <c r="AA145" s="26"/>
      <c r="AB145" s="47"/>
      <c r="AC145" s="26"/>
      <c r="AD145" s="26"/>
      <c r="AE145" s="26"/>
      <c r="AF145" s="83">
        <v>9351.15</v>
      </c>
      <c r="AG145" s="83" t="s">
        <v>856</v>
      </c>
      <c r="AH145" s="45" t="s">
        <v>821</v>
      </c>
      <c r="AI145" s="26"/>
      <c r="AJ145" s="47"/>
      <c r="AK145" s="83"/>
      <c r="AL145" s="83"/>
      <c r="AM145" s="26"/>
      <c r="AN145" s="83"/>
      <c r="AO145" s="83"/>
      <c r="AP145" s="26"/>
      <c r="AQ145" s="83"/>
      <c r="AR145" s="83"/>
      <c r="AS145" s="26"/>
      <c r="AT145" s="83"/>
      <c r="AU145" s="83"/>
      <c r="AV145" s="26"/>
      <c r="AW145" s="26"/>
      <c r="AX145" s="26"/>
      <c r="AY145" s="150"/>
      <c r="AZ145" s="84">
        <v>335</v>
      </c>
      <c r="BA145" s="84">
        <v>18</v>
      </c>
      <c r="BB145" s="84">
        <v>6033</v>
      </c>
      <c r="BC145" s="82">
        <f>BB145/(5280*11.67)</f>
        <v>9.7910337306224199E-2</v>
      </c>
      <c r="BD145" s="199"/>
    </row>
    <row r="146" spans="1:56" ht="15" customHeight="1" x14ac:dyDescent="0.25">
      <c r="A146" s="208"/>
      <c r="B146" s="26" t="s">
        <v>66</v>
      </c>
      <c r="C146" s="26"/>
      <c r="D146" s="26" t="s">
        <v>834</v>
      </c>
      <c r="E146" s="44"/>
      <c r="F146" s="45"/>
      <c r="G146" s="26">
        <v>9600</v>
      </c>
      <c r="H146" s="26">
        <v>9699</v>
      </c>
      <c r="I146" s="46" t="s">
        <v>615</v>
      </c>
      <c r="J146" s="46" t="s">
        <v>601</v>
      </c>
      <c r="K146" s="46" t="s">
        <v>78</v>
      </c>
      <c r="L146" s="141">
        <v>23</v>
      </c>
      <c r="M146" s="26">
        <v>14</v>
      </c>
      <c r="N146" s="26" t="s">
        <v>69</v>
      </c>
      <c r="O146" s="26"/>
      <c r="P146" s="26"/>
      <c r="Q146" s="26"/>
      <c r="R146" s="26"/>
      <c r="S146" s="26"/>
      <c r="T146" s="26"/>
      <c r="U146" s="26"/>
      <c r="V146" s="26"/>
      <c r="W146" s="26"/>
      <c r="X146" s="26"/>
      <c r="Y146" s="26"/>
      <c r="Z146" s="26"/>
      <c r="AA146" s="26"/>
      <c r="AB146" s="47"/>
      <c r="AC146" s="26"/>
      <c r="AD146" s="26"/>
      <c r="AE146" s="26"/>
      <c r="AF146" s="83">
        <v>7641.5</v>
      </c>
      <c r="AG146" s="83" t="s">
        <v>856</v>
      </c>
      <c r="AH146" s="45" t="s">
        <v>821</v>
      </c>
      <c r="AI146" s="26"/>
      <c r="AJ146" s="47"/>
      <c r="AK146" s="83"/>
      <c r="AL146" s="83"/>
      <c r="AM146" s="26"/>
      <c r="AN146" s="83"/>
      <c r="AO146" s="83"/>
      <c r="AP146" s="26"/>
      <c r="AQ146" s="83"/>
      <c r="AR146" s="83"/>
      <c r="AS146" s="26"/>
      <c r="AT146" s="83"/>
      <c r="AU146" s="83"/>
      <c r="AV146" s="26"/>
      <c r="AW146" s="26"/>
      <c r="AX146" s="26"/>
      <c r="AY146" s="150"/>
      <c r="AZ146" s="26">
        <v>274</v>
      </c>
      <c r="BA146" s="47">
        <v>18</v>
      </c>
      <c r="BB146" s="84">
        <v>4930</v>
      </c>
      <c r="BC146" s="82">
        <f>BB146/(5280*11.67)</f>
        <v>8.0009607644569089E-2</v>
      </c>
      <c r="BD146" s="199"/>
    </row>
    <row r="147" spans="1:56" ht="15" customHeight="1" x14ac:dyDescent="0.25">
      <c r="A147" s="208"/>
      <c r="B147" s="26" t="s">
        <v>66</v>
      </c>
      <c r="C147" s="26"/>
      <c r="D147" s="26" t="s">
        <v>834</v>
      </c>
      <c r="E147" s="44"/>
      <c r="F147" s="55"/>
      <c r="G147" s="26">
        <v>9732</v>
      </c>
      <c r="H147" s="26">
        <v>9899</v>
      </c>
      <c r="I147" s="190" t="s">
        <v>601</v>
      </c>
      <c r="J147" s="190" t="s">
        <v>616</v>
      </c>
      <c r="K147" s="190" t="s">
        <v>617</v>
      </c>
      <c r="L147" s="205">
        <v>65.13771748746683</v>
      </c>
      <c r="M147" s="26">
        <v>14</v>
      </c>
      <c r="N147" s="26" t="s">
        <v>69</v>
      </c>
      <c r="O147" s="26"/>
      <c r="P147" s="26"/>
      <c r="Q147" s="47"/>
      <c r="R147" s="47"/>
      <c r="S147" s="178"/>
      <c r="T147" s="47"/>
      <c r="U147" s="26"/>
      <c r="V147" s="47"/>
      <c r="W147" s="83"/>
      <c r="X147" s="83"/>
      <c r="Y147" s="83"/>
      <c r="Z147" s="83"/>
      <c r="AA147" s="83"/>
      <c r="AB147" s="26"/>
      <c r="AC147" s="83"/>
      <c r="AD147" s="83"/>
      <c r="AE147" s="26"/>
      <c r="AF147" s="83">
        <v>21024.2</v>
      </c>
      <c r="AG147" s="83">
        <v>128664.59</v>
      </c>
      <c r="AH147" s="45" t="s">
        <v>821</v>
      </c>
      <c r="AI147" s="26"/>
      <c r="AJ147" s="185"/>
      <c r="AK147" s="239"/>
      <c r="AL147" s="239"/>
      <c r="AM147" s="189"/>
      <c r="AN147" s="239"/>
      <c r="AO147" s="239"/>
      <c r="AP147" s="26"/>
      <c r="AQ147" s="83"/>
      <c r="AR147" s="83"/>
      <c r="AS147" s="26"/>
      <c r="AT147" s="83"/>
      <c r="AU147" s="83"/>
      <c r="AV147" s="26"/>
      <c r="AW147" s="26"/>
      <c r="AX147" s="26"/>
      <c r="AY147" s="190"/>
      <c r="AZ147" s="26">
        <v>565.16962194915004</v>
      </c>
      <c r="BA147" s="26">
        <v>23.999874503552835</v>
      </c>
      <c r="BB147" s="84">
        <v>13564</v>
      </c>
      <c r="BC147" s="82">
        <f>BB147/(5280*11.67)</f>
        <v>0.22013191036327284</v>
      </c>
      <c r="BD147" s="199"/>
    </row>
    <row r="148" spans="1:56" ht="15" customHeight="1" x14ac:dyDescent="0.25">
      <c r="A148" s="208"/>
      <c r="B148" s="26" t="s">
        <v>66</v>
      </c>
      <c r="C148" s="26"/>
      <c r="D148" s="26" t="s">
        <v>835</v>
      </c>
      <c r="E148" s="44"/>
      <c r="F148" s="45"/>
      <c r="G148" s="26">
        <v>7200</v>
      </c>
      <c r="H148" s="26">
        <v>7399</v>
      </c>
      <c r="I148" s="46" t="s">
        <v>618</v>
      </c>
      <c r="J148" s="46" t="s">
        <v>78</v>
      </c>
      <c r="K148" s="46" t="s">
        <v>608</v>
      </c>
      <c r="L148" s="141">
        <v>47</v>
      </c>
      <c r="M148" s="26">
        <v>14</v>
      </c>
      <c r="N148" s="26" t="s">
        <v>69</v>
      </c>
      <c r="O148" s="26"/>
      <c r="P148" s="26"/>
      <c r="Q148" s="47"/>
      <c r="R148" s="47"/>
      <c r="S148" s="178"/>
      <c r="T148" s="47"/>
      <c r="U148" s="26"/>
      <c r="V148" s="47"/>
      <c r="W148" s="83"/>
      <c r="X148" s="83"/>
      <c r="Y148" s="83"/>
      <c r="Z148" s="83"/>
      <c r="AA148" s="83"/>
      <c r="AB148" s="26"/>
      <c r="AC148" s="83"/>
      <c r="AD148" s="83"/>
      <c r="AE148" s="26"/>
      <c r="AF148" s="83">
        <v>17859.100000000002</v>
      </c>
      <c r="AG148" s="83">
        <v>8524.18</v>
      </c>
      <c r="AH148" s="45" t="s">
        <v>821</v>
      </c>
      <c r="AI148" s="26"/>
      <c r="AJ148" s="47"/>
      <c r="AK148" s="83"/>
      <c r="AL148" s="83"/>
      <c r="AM148" s="26"/>
      <c r="AN148" s="83"/>
      <c r="AO148" s="83"/>
      <c r="AP148" s="26"/>
      <c r="AQ148" s="83"/>
      <c r="AR148" s="83"/>
      <c r="AS148" s="26"/>
      <c r="AT148" s="83"/>
      <c r="AU148" s="83"/>
      <c r="AV148" s="26"/>
      <c r="AW148" s="26"/>
      <c r="AX148" s="26"/>
      <c r="AY148" s="150"/>
      <c r="AZ148" s="26">
        <v>886</v>
      </c>
      <c r="BA148" s="26">
        <v>13</v>
      </c>
      <c r="BB148" s="84">
        <v>11522</v>
      </c>
      <c r="BC148" s="82">
        <f>BB148/(5280*11.67)</f>
        <v>0.18699202825166836</v>
      </c>
      <c r="BD148" s="199"/>
    </row>
    <row r="149" spans="1:56" ht="15" customHeight="1" x14ac:dyDescent="0.25">
      <c r="A149" s="208"/>
      <c r="B149" s="26" t="s">
        <v>74</v>
      </c>
      <c r="C149" s="26"/>
      <c r="D149" s="26" t="s">
        <v>761</v>
      </c>
      <c r="E149" s="26"/>
      <c r="F149" s="45"/>
      <c r="G149" s="45">
        <v>6500</v>
      </c>
      <c r="H149" s="45">
        <v>7499</v>
      </c>
      <c r="I149" s="46" t="s">
        <v>620</v>
      </c>
      <c r="J149" s="46" t="s">
        <v>95</v>
      </c>
      <c r="K149" s="46" t="s">
        <v>608</v>
      </c>
      <c r="L149" s="139">
        <v>65.563105968792613</v>
      </c>
      <c r="M149" s="26">
        <v>14</v>
      </c>
      <c r="N149" s="26" t="s">
        <v>71</v>
      </c>
      <c r="O149" s="26"/>
      <c r="P149" s="26"/>
      <c r="Q149" s="26"/>
      <c r="R149" s="26"/>
      <c r="S149" s="26"/>
      <c r="T149" s="26"/>
      <c r="U149" s="26"/>
      <c r="V149" s="26"/>
      <c r="W149" s="26"/>
      <c r="X149" s="26"/>
      <c r="Y149" s="26"/>
      <c r="Z149" s="26"/>
      <c r="AA149" s="26"/>
      <c r="AB149" s="26"/>
      <c r="AC149" s="26"/>
      <c r="AD149" s="26"/>
      <c r="AE149" s="26"/>
      <c r="AF149" s="83">
        <v>174266.4</v>
      </c>
      <c r="AG149" s="83">
        <v>131555.99</v>
      </c>
      <c r="AH149" s="45" t="s">
        <v>821</v>
      </c>
      <c r="AI149" s="26"/>
      <c r="AJ149" s="47"/>
      <c r="AK149" s="83"/>
      <c r="AL149" s="83"/>
      <c r="AM149" s="26"/>
      <c r="AN149" s="83"/>
      <c r="AO149" s="83"/>
      <c r="AP149" s="26"/>
      <c r="AQ149" s="83"/>
      <c r="AR149" s="83"/>
      <c r="AS149" s="26"/>
      <c r="AT149" s="83"/>
      <c r="AU149" s="83"/>
      <c r="AV149" s="26"/>
      <c r="AW149" s="26"/>
      <c r="AX149" s="26"/>
      <c r="AY149" s="190"/>
      <c r="AZ149" s="26">
        <v>5280.8336323556396</v>
      </c>
      <c r="BA149" s="26">
        <v>19.999872624824107</v>
      </c>
      <c r="BB149" s="84">
        <v>105616</v>
      </c>
      <c r="BC149" s="82">
        <f>BB149/(5280*11.67)</f>
        <v>1.7140557243385006</v>
      </c>
      <c r="BD149" s="199"/>
    </row>
    <row r="150" spans="1:56" ht="15" customHeight="1" x14ac:dyDescent="0.25">
      <c r="A150" s="208"/>
      <c r="B150" s="26" t="s">
        <v>66</v>
      </c>
      <c r="C150" s="26"/>
      <c r="D150" s="26" t="s">
        <v>834</v>
      </c>
      <c r="E150" s="44"/>
      <c r="F150" s="45"/>
      <c r="G150" s="26">
        <v>9600</v>
      </c>
      <c r="H150" s="26">
        <v>9699</v>
      </c>
      <c r="I150" s="46" t="s">
        <v>621</v>
      </c>
      <c r="J150" s="46" t="s">
        <v>601</v>
      </c>
      <c r="K150" s="46" t="s">
        <v>78</v>
      </c>
      <c r="L150" s="141">
        <v>35</v>
      </c>
      <c r="M150" s="26">
        <v>14</v>
      </c>
      <c r="N150" s="26" t="s">
        <v>69</v>
      </c>
      <c r="O150" s="26"/>
      <c r="P150" s="26"/>
      <c r="Q150" s="26"/>
      <c r="R150" s="26"/>
      <c r="S150" s="26"/>
      <c r="T150" s="26"/>
      <c r="U150" s="26"/>
      <c r="V150" s="26"/>
      <c r="W150" s="26"/>
      <c r="X150" s="26"/>
      <c r="Y150" s="26"/>
      <c r="Z150" s="26"/>
      <c r="AA150" s="26"/>
      <c r="AB150" s="26"/>
      <c r="AC150" s="26"/>
      <c r="AD150" s="26"/>
      <c r="AE150" s="26"/>
      <c r="AF150" s="83">
        <v>17054.650000000001</v>
      </c>
      <c r="AG150" s="83" t="s">
        <v>856</v>
      </c>
      <c r="AH150" s="45" t="s">
        <v>821</v>
      </c>
      <c r="AI150" s="26"/>
      <c r="AJ150" s="47"/>
      <c r="AK150" s="83"/>
      <c r="AL150" s="83"/>
      <c r="AM150" s="240"/>
      <c r="AN150" s="241"/>
      <c r="AO150" s="241"/>
      <c r="AP150" s="26"/>
      <c r="AQ150" s="83"/>
      <c r="AR150" s="83"/>
      <c r="AS150" s="26"/>
      <c r="AT150" s="83"/>
      <c r="AU150" s="83"/>
      <c r="AV150" s="26"/>
      <c r="AW150" s="26"/>
      <c r="AX150" s="26"/>
      <c r="AY150" s="150"/>
      <c r="AZ150" s="26">
        <v>550</v>
      </c>
      <c r="BA150" s="26">
        <v>20</v>
      </c>
      <c r="BB150" s="84">
        <v>11003</v>
      </c>
      <c r="BC150" s="82">
        <f>BB150/(5280*11.67)</f>
        <v>0.17856911012438006</v>
      </c>
      <c r="BD150" s="199"/>
    </row>
    <row r="151" spans="1:56" ht="15" customHeight="1" x14ac:dyDescent="0.25">
      <c r="A151" s="208"/>
      <c r="B151" s="99" t="s">
        <v>66</v>
      </c>
      <c r="E151" s="100"/>
      <c r="G151" s="99">
        <v>5700</v>
      </c>
      <c r="H151" s="99">
        <v>6099</v>
      </c>
      <c r="I151" s="102" t="s">
        <v>596</v>
      </c>
      <c r="J151" s="102" t="s">
        <v>95</v>
      </c>
      <c r="K151" s="102" t="s">
        <v>597</v>
      </c>
      <c r="L151" s="132">
        <v>59.18539059469245</v>
      </c>
      <c r="M151" s="99">
        <v>14</v>
      </c>
      <c r="N151" s="99" t="s">
        <v>69</v>
      </c>
      <c r="AB151" s="101"/>
      <c r="AF151" s="103">
        <v>107878.45</v>
      </c>
      <c r="AG151" s="99"/>
      <c r="AY151" s="109"/>
      <c r="AZ151" s="99">
        <v>2719.521276535133</v>
      </c>
      <c r="BA151" s="101">
        <v>25.592371937120554</v>
      </c>
      <c r="BB151" s="104">
        <v>69599</v>
      </c>
      <c r="BC151" s="82">
        <f>BB151/(5280*11.67)</f>
        <v>1.1295311729116357</v>
      </c>
      <c r="BD151" s="199"/>
    </row>
    <row r="152" spans="1:56" ht="15" customHeight="1" x14ac:dyDescent="0.25">
      <c r="A152" s="208"/>
      <c r="B152" s="48" t="s">
        <v>74</v>
      </c>
      <c r="C152" s="48"/>
      <c r="D152" s="48" t="s">
        <v>150</v>
      </c>
      <c r="E152" s="49">
        <v>42917</v>
      </c>
      <c r="F152" s="50"/>
      <c r="G152" s="99"/>
      <c r="H152" s="99"/>
      <c r="I152" s="51" t="s">
        <v>118</v>
      </c>
      <c r="J152" s="51" t="s">
        <v>119</v>
      </c>
      <c r="K152" s="51" t="s">
        <v>120</v>
      </c>
      <c r="L152" s="52"/>
      <c r="M152" s="48">
        <v>14</v>
      </c>
      <c r="N152" s="48" t="s">
        <v>121</v>
      </c>
      <c r="AB152" s="106">
        <v>0</v>
      </c>
      <c r="AF152" s="103">
        <v>287148</v>
      </c>
      <c r="AH152" s="54"/>
      <c r="AI152" s="99" t="s">
        <v>211</v>
      </c>
      <c r="AJ152" s="101" t="s">
        <v>175</v>
      </c>
      <c r="AY152" s="111" t="s">
        <v>166</v>
      </c>
      <c r="AZ152" s="74">
        <v>5239</v>
      </c>
      <c r="BA152" s="58">
        <v>18</v>
      </c>
      <c r="BB152" s="81">
        <v>94302</v>
      </c>
      <c r="BC152" s="82">
        <f>BB152/(5280*11.67)</f>
        <v>1.5304393549894835</v>
      </c>
      <c r="BD152" s="199"/>
    </row>
    <row r="153" spans="1:56" ht="15" customHeight="1" x14ac:dyDescent="0.25">
      <c r="A153" s="208"/>
      <c r="B153" s="99" t="s">
        <v>74</v>
      </c>
      <c r="D153" s="99" t="s">
        <v>150</v>
      </c>
      <c r="E153" s="100">
        <v>43282</v>
      </c>
      <c r="G153" s="101">
        <v>11500</v>
      </c>
      <c r="H153" s="101">
        <v>14699</v>
      </c>
      <c r="I153" s="102" t="s">
        <v>118</v>
      </c>
      <c r="J153" s="102" t="s">
        <v>190</v>
      </c>
      <c r="K153" s="102" t="s">
        <v>191</v>
      </c>
      <c r="L153" s="101">
        <v>65</v>
      </c>
      <c r="M153" s="99">
        <v>14</v>
      </c>
      <c r="N153" s="99" t="s">
        <v>121</v>
      </c>
      <c r="AB153" s="101">
        <v>0</v>
      </c>
      <c r="AF153" s="103">
        <v>178452.75</v>
      </c>
      <c r="AI153" s="99" t="s">
        <v>115</v>
      </c>
      <c r="AK153" s="103">
        <v>178452.75</v>
      </c>
      <c r="AL153" s="103" t="str">
        <f>IF(AG153="","",AG153)</f>
        <v/>
      </c>
      <c r="AY153" s="109" t="s">
        <v>193</v>
      </c>
      <c r="AZ153" s="104">
        <v>6261.5</v>
      </c>
      <c r="BA153" s="101">
        <v>19</v>
      </c>
      <c r="BB153" s="81">
        <f>AZ153*BA153</f>
        <v>118968.5</v>
      </c>
      <c r="BC153" s="82">
        <f>BB153/(5280*11.67)</f>
        <v>1.9307551738464335</v>
      </c>
      <c r="BD153" s="199"/>
    </row>
    <row r="154" spans="1:56" ht="15" customHeight="1" x14ac:dyDescent="0.25">
      <c r="A154" s="208"/>
      <c r="B154" s="99" t="s">
        <v>66</v>
      </c>
      <c r="E154" s="100"/>
      <c r="G154" s="99">
        <v>11700</v>
      </c>
      <c r="H154" s="99">
        <v>11899</v>
      </c>
      <c r="I154" s="102" t="s">
        <v>602</v>
      </c>
      <c r="J154" s="102" t="s">
        <v>603</v>
      </c>
      <c r="K154" s="102" t="s">
        <v>78</v>
      </c>
      <c r="L154" s="132">
        <v>47</v>
      </c>
      <c r="M154" s="99">
        <v>14</v>
      </c>
      <c r="N154" s="99" t="s">
        <v>69</v>
      </c>
      <c r="AF154" s="103">
        <v>33464.5</v>
      </c>
      <c r="AG154" s="99"/>
      <c r="AY154" s="109"/>
      <c r="AZ154" s="99">
        <v>1080</v>
      </c>
      <c r="BA154" s="99">
        <v>20</v>
      </c>
      <c r="BB154" s="104">
        <v>21590</v>
      </c>
      <c r="BC154" s="82">
        <f>BB154/(5280*11.67)</f>
        <v>0.35038690244345772</v>
      </c>
      <c r="BD154" s="199"/>
    </row>
    <row r="155" spans="1:56" ht="15" customHeight="1" x14ac:dyDescent="0.25">
      <c r="A155" s="208"/>
      <c r="B155" s="99" t="s">
        <v>66</v>
      </c>
      <c r="G155" s="72">
        <v>10300</v>
      </c>
      <c r="H155" s="72">
        <v>11699</v>
      </c>
      <c r="I155" s="102" t="s">
        <v>604</v>
      </c>
      <c r="J155" s="102" t="s">
        <v>605</v>
      </c>
      <c r="K155" s="102" t="s">
        <v>603</v>
      </c>
      <c r="L155" s="121">
        <v>65</v>
      </c>
      <c r="M155" s="99">
        <v>14</v>
      </c>
      <c r="N155" s="99" t="s">
        <v>121</v>
      </c>
      <c r="AF155" s="103">
        <v>68000.427000000011</v>
      </c>
      <c r="AZ155" s="99">
        <v>1719.962</v>
      </c>
      <c r="BA155" s="99">
        <v>24</v>
      </c>
      <c r="BB155" s="104">
        <v>41212.380000000005</v>
      </c>
      <c r="BC155" s="82">
        <f>BB155/(5280*11.67)</f>
        <v>0.66884104541559564</v>
      </c>
      <c r="BD155" s="199"/>
    </row>
    <row r="156" spans="1:56" ht="15" customHeight="1" x14ac:dyDescent="0.25">
      <c r="A156" s="208"/>
      <c r="B156" s="99" t="s">
        <v>66</v>
      </c>
      <c r="D156" s="213"/>
      <c r="E156" s="100"/>
      <c r="G156" s="99">
        <v>9500</v>
      </c>
      <c r="H156" s="99">
        <v>10099</v>
      </c>
      <c r="I156" s="102" t="s">
        <v>597</v>
      </c>
      <c r="J156" s="102" t="s">
        <v>612</v>
      </c>
      <c r="K156" s="102" t="s">
        <v>613</v>
      </c>
      <c r="L156" s="132">
        <v>69.662633637548893</v>
      </c>
      <c r="M156" s="99">
        <v>14</v>
      </c>
      <c r="N156" s="99" t="s">
        <v>69</v>
      </c>
      <c r="AB156" s="101"/>
      <c r="AF156" s="103">
        <v>89163.75</v>
      </c>
      <c r="AG156" s="99"/>
      <c r="AY156" s="109"/>
      <c r="AZ156" s="104">
        <v>2396.8896479683081</v>
      </c>
      <c r="BA156" s="104">
        <v>23.999853330235837</v>
      </c>
      <c r="BB156" s="104">
        <v>57525</v>
      </c>
      <c r="BC156" s="82">
        <f>BB156/(5280*11.67)</f>
        <v>0.93358066526446992</v>
      </c>
      <c r="BD156" s="199"/>
    </row>
    <row r="157" spans="1:56" ht="15" customHeight="1" x14ac:dyDescent="0.25">
      <c r="A157" s="208"/>
      <c r="B157" s="99" t="s">
        <v>74</v>
      </c>
      <c r="D157" s="213" t="s">
        <v>760</v>
      </c>
      <c r="G157" s="72">
        <v>12800</v>
      </c>
      <c r="H157" s="72">
        <v>13899</v>
      </c>
      <c r="I157" s="102" t="s">
        <v>619</v>
      </c>
      <c r="J157" s="102" t="s">
        <v>119</v>
      </c>
      <c r="K157" s="102" t="s">
        <v>78</v>
      </c>
      <c r="L157" s="121">
        <v>67.227121464226286</v>
      </c>
      <c r="M157" s="99">
        <v>14</v>
      </c>
      <c r="N157" s="99" t="s">
        <v>121</v>
      </c>
      <c r="AF157" s="103">
        <v>224112.9</v>
      </c>
      <c r="AZ157" s="99">
        <v>7455.6779837473296</v>
      </c>
      <c r="BA157" s="99">
        <v>18.217793243765058</v>
      </c>
      <c r="BB157" s="104">
        <v>135826</v>
      </c>
      <c r="BC157" s="82">
        <f>BB157/(5280*11.67)</f>
        <v>2.2043377216899067</v>
      </c>
      <c r="BD157" s="199"/>
    </row>
    <row r="158" spans="1:56" ht="15" customHeight="1" x14ac:dyDescent="0.25">
      <c r="A158" s="208"/>
      <c r="B158" s="26" t="s">
        <v>377</v>
      </c>
      <c r="C158" s="26"/>
      <c r="D158" s="26">
        <v>370579</v>
      </c>
      <c r="E158" s="44"/>
      <c r="F158" s="45"/>
      <c r="G158" s="26"/>
      <c r="H158" s="26"/>
      <c r="I158" s="183" t="s">
        <v>382</v>
      </c>
      <c r="J158" s="183" t="s">
        <v>383</v>
      </c>
      <c r="K158" s="183" t="s">
        <v>384</v>
      </c>
      <c r="L158" s="188"/>
      <c r="M158" s="189">
        <v>15</v>
      </c>
      <c r="N158" s="189" t="s">
        <v>69</v>
      </c>
      <c r="O158" s="26"/>
      <c r="P158" s="26"/>
      <c r="Q158" s="47"/>
      <c r="R158" s="47"/>
      <c r="S158" s="178"/>
      <c r="T158" s="47"/>
      <c r="U158" s="26"/>
      <c r="V158" s="47"/>
      <c r="W158" s="83"/>
      <c r="X158" s="83"/>
      <c r="Y158" s="83"/>
      <c r="Z158" s="83"/>
      <c r="AA158" s="83" t="s">
        <v>76</v>
      </c>
      <c r="AB158" s="26">
        <v>7</v>
      </c>
      <c r="AC158" s="83"/>
      <c r="AD158" s="83"/>
      <c r="AE158" s="26"/>
      <c r="AF158" s="83">
        <v>18778.649999999998</v>
      </c>
      <c r="AG158" s="83">
        <v>3348.9</v>
      </c>
      <c r="AH158" s="45" t="s">
        <v>739</v>
      </c>
      <c r="AI158" s="46" t="s">
        <v>77</v>
      </c>
      <c r="AJ158" s="47"/>
      <c r="AK158" s="83"/>
      <c r="AL158" s="83"/>
      <c r="AM158" s="26"/>
      <c r="AN158" s="83"/>
      <c r="AO158" s="83"/>
      <c r="AP158" s="26"/>
      <c r="AQ158" s="83"/>
      <c r="AR158" s="83"/>
      <c r="AS158" s="26"/>
      <c r="AT158" s="83"/>
      <c r="AU158" s="83"/>
      <c r="AV158" s="26"/>
      <c r="AW158" s="26"/>
      <c r="AX158" s="26"/>
      <c r="AY158" s="188" t="s">
        <v>385</v>
      </c>
      <c r="AZ158" s="26"/>
      <c r="BA158" s="26"/>
      <c r="BB158" s="81">
        <v>0</v>
      </c>
      <c r="BC158" s="82">
        <f>BB158/(5280*11.67)</f>
        <v>0</v>
      </c>
      <c r="BD158" s="199"/>
    </row>
    <row r="159" spans="1:56" ht="15" customHeight="1" x14ac:dyDescent="0.25">
      <c r="A159" s="208"/>
      <c r="B159" s="26" t="s">
        <v>66</v>
      </c>
      <c r="C159" s="26"/>
      <c r="D159" s="26" t="s">
        <v>823</v>
      </c>
      <c r="E159" s="26"/>
      <c r="F159" s="45"/>
      <c r="G159" s="45">
        <v>2400</v>
      </c>
      <c r="H159" s="45">
        <v>2899</v>
      </c>
      <c r="I159" s="46" t="s">
        <v>85</v>
      </c>
      <c r="J159" s="46" t="s">
        <v>521</v>
      </c>
      <c r="K159" s="46" t="s">
        <v>253</v>
      </c>
      <c r="L159" s="139">
        <v>60</v>
      </c>
      <c r="M159" s="26">
        <v>15</v>
      </c>
      <c r="N159" s="26" t="s">
        <v>71</v>
      </c>
      <c r="O159" s="26"/>
      <c r="P159" s="26"/>
      <c r="Q159" s="26"/>
      <c r="R159" s="26"/>
      <c r="S159" s="26"/>
      <c r="T159" s="26"/>
      <c r="U159" s="26"/>
      <c r="V159" s="26"/>
      <c r="W159" s="26"/>
      <c r="X159" s="26"/>
      <c r="Y159" s="26"/>
      <c r="Z159" s="26"/>
      <c r="AA159" s="26"/>
      <c r="AB159" s="26"/>
      <c r="AC159" s="26"/>
      <c r="AD159" s="26"/>
      <c r="AE159" s="26"/>
      <c r="AF159" s="83">
        <v>214247.55</v>
      </c>
      <c r="AG159" s="83">
        <v>228106.33</v>
      </c>
      <c r="AH159" s="45" t="s">
        <v>739</v>
      </c>
      <c r="AI159" s="26"/>
      <c r="AJ159" s="47"/>
      <c r="AK159" s="83"/>
      <c r="AL159" s="83"/>
      <c r="AM159" s="26"/>
      <c r="AN159" s="83"/>
      <c r="AO159" s="83"/>
      <c r="AP159" s="26"/>
      <c r="AQ159" s="83"/>
      <c r="AR159" s="83"/>
      <c r="AS159" s="26"/>
      <c r="AT159" s="83"/>
      <c r="AU159" s="83"/>
      <c r="AV159" s="26"/>
      <c r="AW159" s="26"/>
      <c r="AX159" s="26"/>
      <c r="AY159" s="190"/>
      <c r="AZ159" s="26">
        <v>3290</v>
      </c>
      <c r="BA159" s="26">
        <v>39.467173252279636</v>
      </c>
      <c r="BB159" s="84">
        <v>129847</v>
      </c>
      <c r="BC159" s="82">
        <f>BB159/(5280*11.67)</f>
        <v>2.1073037573680247</v>
      </c>
      <c r="BD159" s="199"/>
    </row>
    <row r="160" spans="1:56" ht="15" customHeight="1" x14ac:dyDescent="0.25">
      <c r="A160" s="208"/>
      <c r="B160" s="26" t="s">
        <v>377</v>
      </c>
      <c r="C160" s="26"/>
      <c r="D160" s="26">
        <v>370579</v>
      </c>
      <c r="E160" s="26"/>
      <c r="F160" s="26"/>
      <c r="G160" s="26"/>
      <c r="H160" s="26"/>
      <c r="I160" s="183" t="s">
        <v>386</v>
      </c>
      <c r="J160" s="183" t="s">
        <v>387</v>
      </c>
      <c r="K160" s="183" t="s">
        <v>388</v>
      </c>
      <c r="L160" s="188"/>
      <c r="M160" s="189">
        <v>15</v>
      </c>
      <c r="N160" s="189" t="s">
        <v>69</v>
      </c>
      <c r="O160" s="26"/>
      <c r="P160" s="26"/>
      <c r="Q160" s="47"/>
      <c r="R160" s="47"/>
      <c r="S160" s="178"/>
      <c r="T160" s="47"/>
      <c r="U160" s="26"/>
      <c r="V160" s="47"/>
      <c r="W160" s="83"/>
      <c r="X160" s="83"/>
      <c r="Y160" s="83"/>
      <c r="Z160" s="83"/>
      <c r="AA160" s="83" t="s">
        <v>76</v>
      </c>
      <c r="AB160" s="26">
        <v>7</v>
      </c>
      <c r="AC160" s="83"/>
      <c r="AD160" s="83"/>
      <c r="AE160" s="26"/>
      <c r="AF160" s="83">
        <v>14086.05</v>
      </c>
      <c r="AG160" s="83">
        <v>13384.51</v>
      </c>
      <c r="AH160" s="45" t="s">
        <v>739</v>
      </c>
      <c r="AI160" s="46" t="s">
        <v>77</v>
      </c>
      <c r="AJ160" s="47"/>
      <c r="AK160" s="83"/>
      <c r="AL160" s="83"/>
      <c r="AM160" s="26"/>
      <c r="AN160" s="83"/>
      <c r="AO160" s="83"/>
      <c r="AP160" s="26"/>
      <c r="AQ160" s="83"/>
      <c r="AR160" s="83"/>
      <c r="AS160" s="26"/>
      <c r="AT160" s="83"/>
      <c r="AU160" s="83"/>
      <c r="AV160" s="26"/>
      <c r="AW160" s="26"/>
      <c r="AX160" s="26"/>
      <c r="AY160" s="188" t="s">
        <v>123</v>
      </c>
      <c r="AZ160" s="26"/>
      <c r="BA160" s="26"/>
      <c r="BB160" s="81">
        <v>0</v>
      </c>
      <c r="BC160" s="82">
        <f>BB160/(5280*11.67)</f>
        <v>0</v>
      </c>
      <c r="BD160" s="199"/>
    </row>
    <row r="161" spans="1:56" ht="15" customHeight="1" x14ac:dyDescent="0.25">
      <c r="A161" s="208"/>
      <c r="B161" s="99" t="s">
        <v>66</v>
      </c>
      <c r="D161" s="213"/>
      <c r="E161" s="100"/>
      <c r="G161" s="99">
        <v>4300</v>
      </c>
      <c r="H161" s="99">
        <v>4399</v>
      </c>
      <c r="I161" s="102" t="s">
        <v>622</v>
      </c>
      <c r="J161" s="102" t="s">
        <v>78</v>
      </c>
      <c r="K161" s="102" t="s">
        <v>623</v>
      </c>
      <c r="L161" s="129">
        <v>51.705830388692583</v>
      </c>
      <c r="M161" s="99">
        <v>15</v>
      </c>
      <c r="N161" s="99" t="s">
        <v>69</v>
      </c>
      <c r="Q161" s="101"/>
      <c r="R161" s="101"/>
      <c r="S161" s="105"/>
      <c r="T161" s="101"/>
      <c r="V161" s="101"/>
      <c r="W161" s="103"/>
      <c r="X161" s="103"/>
      <c r="Y161" s="103"/>
      <c r="Z161" s="103"/>
      <c r="AA161" s="103"/>
      <c r="AC161" s="103"/>
      <c r="AD161" s="103"/>
      <c r="AF161" s="103">
        <v>24564.400000000001</v>
      </c>
      <c r="AG161" s="99"/>
      <c r="AY161" s="109"/>
      <c r="AZ161" s="99">
        <v>660.34670396456295</v>
      </c>
      <c r="BA161" s="99">
        <v>23.999514050501677</v>
      </c>
      <c r="BB161" s="104">
        <v>15848</v>
      </c>
      <c r="BC161" s="82">
        <f>BB161/(5280*11.67)</f>
        <v>0.25719924177507725</v>
      </c>
      <c r="BD161" s="199"/>
    </row>
    <row r="162" spans="1:56" ht="15" customHeight="1" x14ac:dyDescent="0.25">
      <c r="A162" s="208"/>
      <c r="B162" s="99" t="s">
        <v>66</v>
      </c>
      <c r="E162" s="100"/>
      <c r="G162" s="99">
        <v>3500</v>
      </c>
      <c r="H162" s="99">
        <v>3799</v>
      </c>
      <c r="I162" s="102" t="s">
        <v>624</v>
      </c>
      <c r="J162" s="102" t="s">
        <v>625</v>
      </c>
      <c r="K162" s="102" t="s">
        <v>78</v>
      </c>
      <c r="L162" s="129">
        <v>28.443453935098844</v>
      </c>
      <c r="M162" s="99">
        <v>15</v>
      </c>
      <c r="N162" s="99" t="s">
        <v>69</v>
      </c>
      <c r="AB162" s="101"/>
      <c r="AF162" s="103">
        <v>41555.5</v>
      </c>
      <c r="AG162" s="99"/>
      <c r="AY162" s="109"/>
      <c r="AZ162" s="104">
        <v>1103.1396944705639</v>
      </c>
      <c r="BA162" s="104">
        <v>24.303358980176192</v>
      </c>
      <c r="BB162" s="104">
        <v>26810</v>
      </c>
      <c r="BC162" s="82">
        <f>BB162/(5280*11.67)</f>
        <v>0.43510295759653089</v>
      </c>
      <c r="BD162" s="199"/>
    </row>
    <row r="163" spans="1:56" ht="15" customHeight="1" x14ac:dyDescent="0.25">
      <c r="A163" s="208"/>
      <c r="B163" s="99" t="s">
        <v>66</v>
      </c>
      <c r="E163" s="100"/>
      <c r="G163" s="99">
        <v>300</v>
      </c>
      <c r="H163" s="99">
        <v>699</v>
      </c>
      <c r="I163" s="102" t="s">
        <v>626</v>
      </c>
      <c r="J163" s="102" t="s">
        <v>391</v>
      </c>
      <c r="K163" s="102" t="s">
        <v>296</v>
      </c>
      <c r="L163" s="129">
        <v>53.25309499365904</v>
      </c>
      <c r="M163" s="99">
        <v>15</v>
      </c>
      <c r="N163" s="99" t="s">
        <v>69</v>
      </c>
      <c r="Q163" s="101"/>
      <c r="R163" s="101"/>
      <c r="S163" s="105"/>
      <c r="T163" s="101"/>
      <c r="V163" s="101"/>
      <c r="W163" s="103"/>
      <c r="X163" s="103"/>
      <c r="Y163" s="103"/>
      <c r="Z163" s="103"/>
      <c r="AA163" s="103"/>
      <c r="AC163" s="103"/>
      <c r="AD163" s="103"/>
      <c r="AF163" s="103">
        <v>102665.8</v>
      </c>
      <c r="AG163" s="99"/>
      <c r="AY163" s="109"/>
      <c r="AZ163" s="99">
        <v>1919.8373857125491</v>
      </c>
      <c r="BA163" s="99">
        <v>34.500838713179064</v>
      </c>
      <c r="BB163" s="104">
        <v>66236</v>
      </c>
      <c r="BC163" s="82">
        <f>BB163/(5280*11.67)</f>
        <v>1.0749526109423282</v>
      </c>
      <c r="BD163" s="199"/>
    </row>
    <row r="164" spans="1:56" ht="15" customHeight="1" x14ac:dyDescent="0.25">
      <c r="A164" s="208"/>
      <c r="B164" s="99" t="s">
        <v>66</v>
      </c>
      <c r="E164" s="100"/>
      <c r="G164" s="99">
        <v>1200</v>
      </c>
      <c r="H164" s="99">
        <v>1320</v>
      </c>
      <c r="I164" s="102" t="s">
        <v>627</v>
      </c>
      <c r="J164" s="102" t="s">
        <v>117</v>
      </c>
      <c r="K164" s="102" t="s">
        <v>628</v>
      </c>
      <c r="L164" s="129">
        <v>59.018774499690529</v>
      </c>
      <c r="M164" s="99">
        <v>15</v>
      </c>
      <c r="N164" s="99" t="s">
        <v>69</v>
      </c>
      <c r="Q164" s="101"/>
      <c r="R164" s="101"/>
      <c r="S164" s="105"/>
      <c r="T164" s="101"/>
      <c r="V164" s="101"/>
      <c r="W164" s="103"/>
      <c r="X164" s="103"/>
      <c r="Y164" s="103"/>
      <c r="Z164" s="103"/>
      <c r="AA164" s="103"/>
      <c r="AC164" s="103"/>
      <c r="AD164" s="103"/>
      <c r="AF164" s="103">
        <v>30051.4</v>
      </c>
      <c r="AG164" s="99"/>
      <c r="AY164" s="109"/>
      <c r="AZ164" s="99">
        <v>794.14090053792006</v>
      </c>
      <c r="BA164" s="99">
        <v>24.413803629642203</v>
      </c>
      <c r="BB164" s="104">
        <v>19388</v>
      </c>
      <c r="BC164" s="82">
        <f>BB164/(5280*11.67)</f>
        <v>0.31465035963750615</v>
      </c>
      <c r="BD164" s="199"/>
    </row>
    <row r="165" spans="1:56" ht="15" customHeight="1" x14ac:dyDescent="0.25">
      <c r="A165" s="208"/>
      <c r="B165" s="99" t="s">
        <v>66</v>
      </c>
      <c r="E165" s="100"/>
      <c r="G165" s="99">
        <v>1600</v>
      </c>
      <c r="H165" s="99">
        <v>1749</v>
      </c>
      <c r="I165" s="102" t="s">
        <v>629</v>
      </c>
      <c r="J165" s="102" t="s">
        <v>117</v>
      </c>
      <c r="K165" s="102" t="s">
        <v>630</v>
      </c>
      <c r="L165" s="121">
        <v>71.041933314115497</v>
      </c>
      <c r="M165" s="99">
        <v>15</v>
      </c>
      <c r="N165" s="99" t="s">
        <v>69</v>
      </c>
      <c r="AB165" s="101"/>
      <c r="AF165" s="103">
        <v>80654.25</v>
      </c>
      <c r="AY165" s="109"/>
      <c r="AZ165" s="104">
        <v>1224.4895644375099</v>
      </c>
      <c r="BA165" s="104">
        <v>42.495258033418324</v>
      </c>
      <c r="BB165" s="104">
        <v>52035</v>
      </c>
      <c r="BC165" s="82">
        <f>BB165/(5280*11.67)</f>
        <v>0.84448274518968613</v>
      </c>
      <c r="BD165" s="199"/>
    </row>
    <row r="166" spans="1:56" ht="15" customHeight="1" x14ac:dyDescent="0.25">
      <c r="A166" s="208"/>
      <c r="B166" s="99" t="s">
        <v>66</v>
      </c>
      <c r="E166" s="100"/>
      <c r="G166" s="99">
        <v>4442</v>
      </c>
      <c r="H166" s="99">
        <v>4516</v>
      </c>
      <c r="I166" s="102" t="s">
        <v>631</v>
      </c>
      <c r="J166" s="102" t="s">
        <v>627</v>
      </c>
      <c r="K166" s="102" t="s">
        <v>78</v>
      </c>
      <c r="L166" s="129">
        <v>19</v>
      </c>
      <c r="M166" s="99">
        <v>15</v>
      </c>
      <c r="N166" s="99" t="s">
        <v>69</v>
      </c>
      <c r="AF166" s="103">
        <v>45416</v>
      </c>
      <c r="AM166" s="108"/>
      <c r="AY166" s="109"/>
      <c r="AZ166" s="99">
        <v>649</v>
      </c>
      <c r="BA166" s="99">
        <v>20</v>
      </c>
      <c r="BB166" s="104">
        <v>12976</v>
      </c>
      <c r="BC166" s="82">
        <f>BB166/(5280*11.67)</f>
        <v>0.21058918231154736</v>
      </c>
      <c r="BD166" s="199"/>
    </row>
    <row r="167" spans="1:56" ht="15" customHeight="1" x14ac:dyDescent="0.25">
      <c r="A167" s="208"/>
      <c r="B167" s="99" t="s">
        <v>66</v>
      </c>
      <c r="E167" s="100"/>
      <c r="G167" s="99">
        <v>2800</v>
      </c>
      <c r="H167" s="99">
        <v>3099</v>
      </c>
      <c r="I167" s="102" t="s">
        <v>140</v>
      </c>
      <c r="J167" s="102" t="s">
        <v>632</v>
      </c>
      <c r="K167" s="102" t="s">
        <v>253</v>
      </c>
      <c r="L167" s="129">
        <v>50.661716647443292</v>
      </c>
      <c r="M167" s="99">
        <v>15</v>
      </c>
      <c r="N167" s="99" t="s">
        <v>69</v>
      </c>
      <c r="AF167" s="103">
        <v>64504.800000000003</v>
      </c>
      <c r="AG167" s="99"/>
      <c r="AM167" s="108"/>
      <c r="AY167" s="109"/>
      <c r="AZ167" s="99">
        <v>1417.7831560931781</v>
      </c>
      <c r="BA167" s="99">
        <v>29.352866706835776</v>
      </c>
      <c r="BB167" s="104">
        <v>41616</v>
      </c>
      <c r="BC167" s="82">
        <f>BB167/(5280*11.67)</f>
        <v>0.67539144659967287</v>
      </c>
      <c r="BD167" s="199"/>
    </row>
    <row r="168" spans="1:56" ht="15" customHeight="1" x14ac:dyDescent="0.25">
      <c r="A168" s="208"/>
      <c r="B168" s="48"/>
      <c r="C168" s="48"/>
      <c r="D168" s="99" t="s">
        <v>225</v>
      </c>
      <c r="E168" s="49">
        <v>42917</v>
      </c>
      <c r="F168" s="50"/>
      <c r="G168" s="99"/>
      <c r="H168" s="99"/>
      <c r="I168" s="51" t="s">
        <v>125</v>
      </c>
      <c r="J168" s="51" t="s">
        <v>124</v>
      </c>
      <c r="K168" s="51" t="s">
        <v>96</v>
      </c>
      <c r="L168" s="52"/>
      <c r="M168" s="48">
        <v>15</v>
      </c>
      <c r="N168" s="48" t="s">
        <v>73</v>
      </c>
      <c r="AB168" s="106">
        <v>0</v>
      </c>
      <c r="AE168" s="99" t="s">
        <v>226</v>
      </c>
      <c r="AF168" s="103">
        <v>33872.85</v>
      </c>
      <c r="AH168" s="54"/>
      <c r="AI168" s="99" t="s">
        <v>177</v>
      </c>
      <c r="AY168" s="111" t="s">
        <v>70</v>
      </c>
      <c r="AZ168" s="99">
        <v>567</v>
      </c>
      <c r="BA168" s="101">
        <v>36</v>
      </c>
      <c r="BB168" s="81">
        <v>20412</v>
      </c>
      <c r="BC168" s="82">
        <f>BB168/(5280*11.67)</f>
        <v>0.33126898808132743</v>
      </c>
      <c r="BD168" s="199"/>
    </row>
    <row r="169" spans="1:56" ht="15" customHeight="1" x14ac:dyDescent="0.25">
      <c r="A169" s="208"/>
      <c r="B169" s="99" t="s">
        <v>66</v>
      </c>
      <c r="E169" s="100"/>
      <c r="G169" s="99">
        <v>1200</v>
      </c>
      <c r="H169" s="99">
        <v>1499</v>
      </c>
      <c r="I169" s="102" t="s">
        <v>633</v>
      </c>
      <c r="J169" s="102" t="s">
        <v>255</v>
      </c>
      <c r="K169" s="102" t="s">
        <v>78</v>
      </c>
      <c r="L169" s="121">
        <v>51</v>
      </c>
      <c r="M169" s="99">
        <v>15</v>
      </c>
      <c r="N169" s="99" t="s">
        <v>69</v>
      </c>
      <c r="Q169" s="101"/>
      <c r="R169" s="101"/>
      <c r="S169" s="105"/>
      <c r="T169" s="101"/>
      <c r="V169" s="101"/>
      <c r="W169" s="103"/>
      <c r="X169" s="103"/>
      <c r="Y169" s="103"/>
      <c r="Z169" s="103"/>
      <c r="AA169" s="103"/>
      <c r="AC169" s="103"/>
      <c r="AD169" s="103"/>
      <c r="AF169" s="103">
        <v>52250.5</v>
      </c>
      <c r="AG169" s="99"/>
      <c r="AY169" s="109"/>
      <c r="AZ169" s="99">
        <v>1705</v>
      </c>
      <c r="BA169" s="99">
        <v>20</v>
      </c>
      <c r="BB169" s="104">
        <v>33710</v>
      </c>
      <c r="BC169" s="82">
        <f>BB169/(5280*11.67)</f>
        <v>0.54708395004024823</v>
      </c>
      <c r="BD169" s="199"/>
    </row>
    <row r="170" spans="1:56" ht="15" customHeight="1" x14ac:dyDescent="0.25">
      <c r="A170" s="208"/>
      <c r="B170" s="99" t="s">
        <v>66</v>
      </c>
      <c r="D170" s="99" t="s">
        <v>454</v>
      </c>
      <c r="E170" s="100"/>
      <c r="G170" s="99"/>
      <c r="H170" s="99"/>
      <c r="I170" s="51" t="s">
        <v>299</v>
      </c>
      <c r="J170" s="102" t="s">
        <v>97</v>
      </c>
      <c r="K170" s="102" t="s">
        <v>455</v>
      </c>
      <c r="L170" s="104">
        <v>73</v>
      </c>
      <c r="M170" s="99">
        <v>16</v>
      </c>
      <c r="N170" s="99" t="s">
        <v>71</v>
      </c>
      <c r="AB170" s="101"/>
      <c r="AE170" s="103"/>
      <c r="AF170" s="103">
        <v>297233</v>
      </c>
      <c r="AY170" s="109" t="s">
        <v>463</v>
      </c>
      <c r="AZ170" s="104"/>
      <c r="BA170" s="104"/>
      <c r="BB170" s="81"/>
      <c r="BC170" s="82"/>
      <c r="BD170" s="199"/>
    </row>
    <row r="171" spans="1:56" ht="15" customHeight="1" x14ac:dyDescent="0.25">
      <c r="A171" s="208"/>
      <c r="B171" s="99" t="s">
        <v>66</v>
      </c>
      <c r="E171" s="100"/>
      <c r="G171" s="99">
        <v>5000</v>
      </c>
      <c r="H171" s="99">
        <v>5199</v>
      </c>
      <c r="I171" s="102" t="s">
        <v>634</v>
      </c>
      <c r="J171" s="102" t="s">
        <v>451</v>
      </c>
      <c r="K171" s="102" t="s">
        <v>78</v>
      </c>
      <c r="L171" s="132">
        <v>73.563616993520895</v>
      </c>
      <c r="M171" s="99">
        <v>16</v>
      </c>
      <c r="N171" s="99" t="s">
        <v>69</v>
      </c>
      <c r="AB171" s="101"/>
      <c r="AF171" s="103">
        <v>71290.7</v>
      </c>
      <c r="AY171" s="109"/>
      <c r="AZ171" s="104">
        <v>2299.6811160766802</v>
      </c>
      <c r="BA171" s="101">
        <v>20.000164230798678</v>
      </c>
      <c r="BB171" s="104">
        <v>45994</v>
      </c>
      <c r="BC171" s="82">
        <f>BB171/(5280*11.67)</f>
        <v>0.74644257484874454</v>
      </c>
      <c r="BD171" s="199"/>
    </row>
    <row r="172" spans="1:56" ht="15" customHeight="1" x14ac:dyDescent="0.25">
      <c r="A172" s="208"/>
      <c r="B172" s="99" t="s">
        <v>66</v>
      </c>
      <c r="F172" s="99"/>
      <c r="G172" s="99">
        <v>6600</v>
      </c>
      <c r="H172" s="99">
        <v>6703</v>
      </c>
      <c r="I172" s="102" t="s">
        <v>635</v>
      </c>
      <c r="J172" s="102" t="s">
        <v>634</v>
      </c>
      <c r="K172" s="102" t="s">
        <v>636</v>
      </c>
      <c r="L172" s="132">
        <v>58.453028107794843</v>
      </c>
      <c r="M172" s="99">
        <v>16</v>
      </c>
      <c r="N172" s="99" t="s">
        <v>69</v>
      </c>
      <c r="AF172" s="103">
        <v>26745.25</v>
      </c>
      <c r="AG172" s="99"/>
      <c r="AH172" s="99"/>
      <c r="AQ172" s="99"/>
      <c r="AR172" s="99"/>
      <c r="AT172" s="99"/>
      <c r="AU172" s="99"/>
      <c r="AZ172" s="99">
        <v>915.07190170774993</v>
      </c>
      <c r="BA172" s="99">
        <v>18.856441737308199</v>
      </c>
      <c r="BB172" s="104">
        <v>17255</v>
      </c>
      <c r="BC172" s="82">
        <f>BB172/(5280*11.67)</f>
        <v>0.2800336267559918</v>
      </c>
      <c r="BD172" s="199"/>
    </row>
    <row r="173" spans="1:56" ht="15" customHeight="1" x14ac:dyDescent="0.25">
      <c r="A173" s="208"/>
      <c r="B173" s="99" t="s">
        <v>74</v>
      </c>
      <c r="G173" s="72">
        <v>7500</v>
      </c>
      <c r="H173" s="72">
        <v>7999</v>
      </c>
      <c r="I173" s="102" t="s">
        <v>371</v>
      </c>
      <c r="J173" s="102" t="s">
        <v>637</v>
      </c>
      <c r="K173" s="102" t="s">
        <v>638</v>
      </c>
      <c r="L173" s="121">
        <v>77.753009554689385</v>
      </c>
      <c r="M173" s="99">
        <v>16</v>
      </c>
      <c r="N173" s="99" t="s">
        <v>121</v>
      </c>
      <c r="AF173" s="103">
        <v>95670.299999999988</v>
      </c>
      <c r="AZ173" s="99">
        <v>2959.468478521102</v>
      </c>
      <c r="BA173" s="99">
        <v>19.592031616763364</v>
      </c>
      <c r="BB173" s="104">
        <v>57982</v>
      </c>
      <c r="BC173" s="82">
        <f>BB173/(5280*11.67)</f>
        <v>0.94099737737269873</v>
      </c>
      <c r="BD173" s="199"/>
    </row>
    <row r="174" spans="1:56" ht="15" customHeight="1" x14ac:dyDescent="0.25">
      <c r="A174" s="208"/>
      <c r="B174" s="99" t="s">
        <v>66</v>
      </c>
      <c r="D174" s="99" t="s">
        <v>426</v>
      </c>
      <c r="E174" s="100"/>
      <c r="G174" s="121">
        <v>10500</v>
      </c>
      <c r="H174" s="121">
        <v>10599</v>
      </c>
      <c r="I174" s="128" t="s">
        <v>297</v>
      </c>
      <c r="J174" s="128" t="s">
        <v>78</v>
      </c>
      <c r="K174" s="128" t="s">
        <v>298</v>
      </c>
      <c r="L174" s="121">
        <v>59</v>
      </c>
      <c r="M174" s="126">
        <v>17</v>
      </c>
      <c r="N174" s="126" t="s">
        <v>69</v>
      </c>
      <c r="AB174" s="101">
        <v>0</v>
      </c>
      <c r="AF174" s="127">
        <v>30665.200000000001</v>
      </c>
      <c r="AY174" s="109" t="s">
        <v>453</v>
      </c>
      <c r="AZ174" s="129">
        <v>581.86934333212503</v>
      </c>
      <c r="BA174" s="121">
        <v>34</v>
      </c>
      <c r="BB174" s="130">
        <v>19784</v>
      </c>
      <c r="BC174" s="82">
        <f>BB174/(5280*11.67)</f>
        <v>0.32107709485601515</v>
      </c>
      <c r="BD174" s="199"/>
    </row>
    <row r="175" spans="1:56" ht="15" customHeight="1" x14ac:dyDescent="0.25">
      <c r="A175" s="208"/>
      <c r="B175" s="99" t="s">
        <v>66</v>
      </c>
      <c r="D175" s="99" t="s">
        <v>426</v>
      </c>
      <c r="E175" s="100"/>
      <c r="G175" s="121">
        <v>4100</v>
      </c>
      <c r="H175" s="121">
        <v>4399</v>
      </c>
      <c r="I175" s="128" t="s">
        <v>298</v>
      </c>
      <c r="J175" s="128" t="s">
        <v>78</v>
      </c>
      <c r="K175" s="128" t="s">
        <v>299</v>
      </c>
      <c r="L175" s="121">
        <v>58.915724710258978</v>
      </c>
      <c r="M175" s="126">
        <v>17</v>
      </c>
      <c r="N175" s="126" t="s">
        <v>69</v>
      </c>
      <c r="AB175" s="101">
        <v>2</v>
      </c>
      <c r="AF175" s="127">
        <v>43331.8</v>
      </c>
      <c r="AY175" s="109" t="s">
        <v>453</v>
      </c>
      <c r="AZ175" s="129">
        <v>1188.8878066785098</v>
      </c>
      <c r="BA175" s="121">
        <v>23.514413927839747</v>
      </c>
      <c r="BB175" s="130">
        <v>27956</v>
      </c>
      <c r="BC175" s="82">
        <f>BB175/(5280*11.67)</f>
        <v>0.45370153981979178</v>
      </c>
      <c r="BD175" s="199"/>
    </row>
    <row r="176" spans="1:56" ht="15" customHeight="1" x14ac:dyDescent="0.25">
      <c r="A176" s="208"/>
      <c r="B176" s="99" t="s">
        <v>66</v>
      </c>
      <c r="D176" s="99" t="s">
        <v>426</v>
      </c>
      <c r="E176" s="100"/>
      <c r="G176" s="121">
        <v>3700</v>
      </c>
      <c r="H176" s="121">
        <v>3799</v>
      </c>
      <c r="I176" s="128" t="s">
        <v>300</v>
      </c>
      <c r="J176" s="128" t="s">
        <v>299</v>
      </c>
      <c r="K176" s="128" t="s">
        <v>299</v>
      </c>
      <c r="L176" s="121">
        <v>51</v>
      </c>
      <c r="M176" s="126">
        <v>17</v>
      </c>
      <c r="N176" s="126" t="s">
        <v>69</v>
      </c>
      <c r="Q176" s="101"/>
      <c r="R176" s="101"/>
      <c r="S176" s="105"/>
      <c r="T176" s="101"/>
      <c r="V176" s="101"/>
      <c r="W176" s="103"/>
      <c r="X176" s="103"/>
      <c r="Y176" s="103"/>
      <c r="Z176" s="103"/>
      <c r="AA176" s="103"/>
      <c r="AB176" s="99">
        <v>4</v>
      </c>
      <c r="AC176" s="103"/>
      <c r="AD176" s="103"/>
      <c r="AF176" s="127">
        <v>47671.8</v>
      </c>
      <c r="AY176" s="109" t="s">
        <v>453</v>
      </c>
      <c r="AZ176" s="129">
        <v>1281.5067496377101</v>
      </c>
      <c r="BA176" s="121">
        <v>24</v>
      </c>
      <c r="BB176" s="130">
        <v>30756</v>
      </c>
      <c r="BC176" s="82">
        <f>BB176/(5280*11.67)</f>
        <v>0.49914310197086548</v>
      </c>
      <c r="BD176" s="199"/>
    </row>
    <row r="177" spans="1:56" ht="15" customHeight="1" x14ac:dyDescent="0.25">
      <c r="A177" s="208"/>
      <c r="B177" s="99" t="s">
        <v>66</v>
      </c>
      <c r="D177" s="99" t="s">
        <v>426</v>
      </c>
      <c r="E177" s="100"/>
      <c r="G177" s="121">
        <v>11006</v>
      </c>
      <c r="H177" s="121">
        <v>11199</v>
      </c>
      <c r="I177" s="128" t="s">
        <v>301</v>
      </c>
      <c r="J177" s="128" t="s">
        <v>302</v>
      </c>
      <c r="K177" s="128" t="s">
        <v>303</v>
      </c>
      <c r="L177" s="121">
        <v>61.288399604268847</v>
      </c>
      <c r="M177" s="126">
        <v>17</v>
      </c>
      <c r="N177" s="126" t="s">
        <v>69</v>
      </c>
      <c r="AB177" s="99">
        <v>5</v>
      </c>
      <c r="AF177" s="127">
        <v>73635.850000000006</v>
      </c>
      <c r="AG177" s="99"/>
      <c r="AM177" s="108"/>
      <c r="AY177" s="109" t="s">
        <v>453</v>
      </c>
      <c r="AZ177" s="129">
        <v>2077.0469666851009</v>
      </c>
      <c r="BA177" s="121">
        <v>22.872376389167368</v>
      </c>
      <c r="BB177" s="130">
        <v>47507</v>
      </c>
      <c r="BC177" s="82">
        <f>BB177/(5280*11.67)</f>
        <v>0.77099724753966403</v>
      </c>
      <c r="BD177" s="199"/>
    </row>
    <row r="178" spans="1:56" ht="15" customHeight="1" x14ac:dyDescent="0.25">
      <c r="A178" s="208"/>
      <c r="B178" s="99" t="s">
        <v>66</v>
      </c>
      <c r="D178" s="99" t="s">
        <v>426</v>
      </c>
      <c r="E178" s="100"/>
      <c r="G178" s="121">
        <v>4500</v>
      </c>
      <c r="H178" s="121">
        <v>4599</v>
      </c>
      <c r="I178" s="128" t="s">
        <v>304</v>
      </c>
      <c r="J178" s="128" t="s">
        <v>301</v>
      </c>
      <c r="K178" s="128" t="s">
        <v>78</v>
      </c>
      <c r="L178" s="121">
        <v>66</v>
      </c>
      <c r="M178" s="126">
        <v>17</v>
      </c>
      <c r="N178" s="126" t="s">
        <v>69</v>
      </c>
      <c r="Q178" s="101"/>
      <c r="R178" s="101"/>
      <c r="S178" s="105"/>
      <c r="T178" s="101"/>
      <c r="V178" s="101"/>
      <c r="W178" s="103"/>
      <c r="X178" s="103"/>
      <c r="Y178" s="103"/>
      <c r="Z178" s="103"/>
      <c r="AA178" s="103"/>
      <c r="AB178" s="99">
        <v>2</v>
      </c>
      <c r="AC178" s="103"/>
      <c r="AD178" s="103"/>
      <c r="AF178" s="127">
        <v>15304.7</v>
      </c>
      <c r="AY178" s="109" t="s">
        <v>453</v>
      </c>
      <c r="AZ178" s="129">
        <v>411.40914710868702</v>
      </c>
      <c r="BA178" s="121">
        <v>24</v>
      </c>
      <c r="BB178" s="130">
        <v>9874</v>
      </c>
      <c r="BC178" s="82">
        <f>BB178/(5280*11.67)</f>
        <v>0.16024642309989354</v>
      </c>
      <c r="BD178" s="199"/>
    </row>
    <row r="179" spans="1:56" ht="15" customHeight="1" x14ac:dyDescent="0.25">
      <c r="A179" s="208"/>
      <c r="B179" s="99" t="s">
        <v>66</v>
      </c>
      <c r="D179" s="99" t="s">
        <v>426</v>
      </c>
      <c r="E179" s="100"/>
      <c r="G179" s="121">
        <v>10700</v>
      </c>
      <c r="H179" s="121">
        <v>10712</v>
      </c>
      <c r="I179" s="128" t="s">
        <v>303</v>
      </c>
      <c r="J179" s="128" t="s">
        <v>305</v>
      </c>
      <c r="K179" s="128" t="s">
        <v>301</v>
      </c>
      <c r="L179" s="121">
        <v>52</v>
      </c>
      <c r="M179" s="126">
        <v>17</v>
      </c>
      <c r="N179" s="126" t="s">
        <v>69</v>
      </c>
      <c r="AB179" s="101">
        <v>3</v>
      </c>
      <c r="AF179" s="127">
        <v>26463.15</v>
      </c>
      <c r="AY179" s="109" t="s">
        <v>453</v>
      </c>
      <c r="AZ179" s="129">
        <v>656.65349788515402</v>
      </c>
      <c r="BA179" s="121">
        <v>26</v>
      </c>
      <c r="BB179" s="130">
        <v>17073</v>
      </c>
      <c r="BC179" s="82">
        <f>BB179/(5280*11.67)</f>
        <v>0.27707992521617203</v>
      </c>
      <c r="BD179" s="199"/>
    </row>
    <row r="180" spans="1:56" ht="15" customHeight="1" x14ac:dyDescent="0.25">
      <c r="A180" s="208"/>
      <c r="B180" s="99" t="s">
        <v>66</v>
      </c>
      <c r="E180" s="100"/>
      <c r="G180" s="99">
        <v>13600</v>
      </c>
      <c r="H180" s="99">
        <v>13699</v>
      </c>
      <c r="I180" s="102" t="s">
        <v>639</v>
      </c>
      <c r="J180" s="102" t="s">
        <v>640</v>
      </c>
      <c r="K180" s="102" t="s">
        <v>78</v>
      </c>
      <c r="L180" s="132">
        <v>67</v>
      </c>
      <c r="M180" s="99">
        <v>17</v>
      </c>
      <c r="N180" s="99" t="s">
        <v>69</v>
      </c>
      <c r="AB180" s="101"/>
      <c r="AF180" s="103">
        <v>11609.5</v>
      </c>
      <c r="AG180" s="99"/>
      <c r="AY180" s="109"/>
      <c r="AZ180" s="201">
        <v>312.07616528398398</v>
      </c>
      <c r="BA180" s="201">
        <v>24</v>
      </c>
      <c r="BB180" s="104">
        <v>7490</v>
      </c>
      <c r="BC180" s="82">
        <f>BB180/(5280*11.67)</f>
        <v>0.1215561787541222</v>
      </c>
      <c r="BD180" s="199"/>
    </row>
    <row r="181" spans="1:56" ht="15" customHeight="1" x14ac:dyDescent="0.25">
      <c r="A181" s="208"/>
      <c r="B181" s="99" t="s">
        <v>66</v>
      </c>
      <c r="E181" s="100"/>
      <c r="G181" s="99">
        <v>3400</v>
      </c>
      <c r="H181" s="99">
        <v>3599</v>
      </c>
      <c r="I181" s="102" t="s">
        <v>640</v>
      </c>
      <c r="J181" s="102" t="s">
        <v>641</v>
      </c>
      <c r="K181" s="102" t="s">
        <v>642</v>
      </c>
      <c r="L181" s="132">
        <v>59.894285039809432</v>
      </c>
      <c r="M181" s="99">
        <v>17</v>
      </c>
      <c r="N181" s="99" t="s">
        <v>69</v>
      </c>
      <c r="AB181" s="101"/>
      <c r="AF181" s="103">
        <v>72225.350000000006</v>
      </c>
      <c r="AG181" s="99"/>
      <c r="AY181" s="109"/>
      <c r="AZ181" s="201">
        <v>2053.5540883169829</v>
      </c>
      <c r="BA181" s="201">
        <v>22.690904644342329</v>
      </c>
      <c r="BB181" s="104">
        <v>46597</v>
      </c>
      <c r="BC181" s="82">
        <f>BB181/(5280*11.67)</f>
        <v>0.75622873984056505</v>
      </c>
      <c r="BD181" s="199"/>
    </row>
    <row r="182" spans="1:56" ht="15" customHeight="1" x14ac:dyDescent="0.25">
      <c r="A182" s="208"/>
      <c r="B182" s="99" t="s">
        <v>66</v>
      </c>
      <c r="E182" s="100"/>
      <c r="G182" s="99">
        <v>13400</v>
      </c>
      <c r="H182" s="99">
        <v>13499</v>
      </c>
      <c r="I182" s="102" t="s">
        <v>643</v>
      </c>
      <c r="J182" s="102" t="s">
        <v>78</v>
      </c>
      <c r="K182" s="102" t="s">
        <v>640</v>
      </c>
      <c r="L182" s="132">
        <v>70</v>
      </c>
      <c r="M182" s="99">
        <v>17</v>
      </c>
      <c r="N182" s="99" t="s">
        <v>69</v>
      </c>
      <c r="AB182" s="101"/>
      <c r="AF182" s="103">
        <v>6300.75</v>
      </c>
      <c r="AG182" s="99"/>
      <c r="AY182" s="109"/>
      <c r="AZ182" s="104">
        <v>169.38103996987499</v>
      </c>
      <c r="BA182" s="101">
        <v>24</v>
      </c>
      <c r="BB182" s="104">
        <v>4065</v>
      </c>
      <c r="BC182" s="82">
        <f>BB182/(5280*11.67)</f>
        <v>6.5971410765755245E-2</v>
      </c>
      <c r="BD182" s="199"/>
    </row>
    <row r="183" spans="1:56" ht="15" customHeight="1" x14ac:dyDescent="0.25">
      <c r="A183" s="208"/>
      <c r="B183" s="99" t="s">
        <v>66</v>
      </c>
      <c r="D183" s="100"/>
      <c r="E183" s="100"/>
      <c r="F183" s="54"/>
      <c r="G183" s="99">
        <v>13500</v>
      </c>
      <c r="H183" s="99">
        <v>13599</v>
      </c>
      <c r="I183" s="102" t="s">
        <v>644</v>
      </c>
      <c r="J183" s="102" t="s">
        <v>640</v>
      </c>
      <c r="K183" s="102" t="s">
        <v>78</v>
      </c>
      <c r="L183" s="132">
        <v>66</v>
      </c>
      <c r="M183" s="99">
        <v>17</v>
      </c>
      <c r="N183" s="99" t="s">
        <v>69</v>
      </c>
      <c r="AB183" s="106"/>
      <c r="AF183" s="103">
        <v>15921.6</v>
      </c>
      <c r="AH183" s="54"/>
      <c r="AZ183" s="104">
        <v>428.01268100398698</v>
      </c>
      <c r="BA183" s="104">
        <v>24</v>
      </c>
      <c r="BB183" s="104">
        <v>10272</v>
      </c>
      <c r="BC183" s="82">
        <f>BB183/(5280*11.67)</f>
        <v>0.16670561657708188</v>
      </c>
      <c r="BD183" s="199"/>
    </row>
    <row r="184" spans="1:56" ht="15" customHeight="1" x14ac:dyDescent="0.25">
      <c r="A184" s="208"/>
      <c r="D184" s="100"/>
      <c r="E184" s="100"/>
      <c r="F184" s="54"/>
      <c r="G184" s="99"/>
      <c r="H184" s="99"/>
      <c r="I184" s="68" t="s">
        <v>771</v>
      </c>
      <c r="J184" s="68" t="s">
        <v>772</v>
      </c>
      <c r="K184" s="68" t="s">
        <v>773</v>
      </c>
      <c r="L184" s="132"/>
      <c r="M184" s="99">
        <v>18</v>
      </c>
      <c r="N184" s="99" t="s">
        <v>69</v>
      </c>
      <c r="AB184" s="106"/>
      <c r="AF184" s="103">
        <v>15000</v>
      </c>
      <c r="AH184" s="54"/>
      <c r="AI184" s="99" t="s">
        <v>145</v>
      </c>
      <c r="AJ184" s="101" t="s">
        <v>765</v>
      </c>
      <c r="AK184" s="103">
        <v>15000</v>
      </c>
      <c r="AZ184" s="104"/>
      <c r="BA184" s="104"/>
      <c r="BC184" s="82"/>
      <c r="BD184" s="199"/>
    </row>
    <row r="185" spans="1:56" ht="15" customHeight="1" x14ac:dyDescent="0.25">
      <c r="A185" s="208"/>
      <c r="B185" s="99" t="s">
        <v>66</v>
      </c>
      <c r="E185" s="100"/>
      <c r="F185" s="54"/>
      <c r="G185" s="99">
        <v>600</v>
      </c>
      <c r="H185" s="99">
        <v>609</v>
      </c>
      <c r="I185" s="102" t="s">
        <v>196</v>
      </c>
      <c r="J185" s="102" t="s">
        <v>372</v>
      </c>
      <c r="K185" s="102" t="s">
        <v>645</v>
      </c>
      <c r="L185" s="132">
        <v>87</v>
      </c>
      <c r="M185" s="99">
        <v>18</v>
      </c>
      <c r="N185" s="99" t="s">
        <v>69</v>
      </c>
      <c r="AB185" s="106"/>
      <c r="AF185" s="103">
        <v>19729.95</v>
      </c>
      <c r="AH185" s="54"/>
      <c r="AZ185" s="104">
        <v>303</v>
      </c>
      <c r="BA185" s="104">
        <v>42</v>
      </c>
      <c r="BB185" s="104">
        <v>12729</v>
      </c>
      <c r="BC185" s="82">
        <f>BB185/(5280*11.67)</f>
        <v>0.20658058736464907</v>
      </c>
      <c r="BD185" s="199"/>
    </row>
    <row r="186" spans="1:56" ht="15" customHeight="1" x14ac:dyDescent="0.25">
      <c r="A186" s="208"/>
      <c r="B186" s="99" t="s">
        <v>66</v>
      </c>
      <c r="D186" s="100"/>
      <c r="E186" s="100"/>
      <c r="F186" s="54"/>
      <c r="G186" s="99">
        <v>600</v>
      </c>
      <c r="H186" s="99">
        <v>799</v>
      </c>
      <c r="I186" s="102" t="s">
        <v>645</v>
      </c>
      <c r="J186" s="102" t="s">
        <v>196</v>
      </c>
      <c r="K186" s="102" t="s">
        <v>646</v>
      </c>
      <c r="L186" s="132">
        <v>72.703711065050115</v>
      </c>
      <c r="M186" s="99">
        <v>18</v>
      </c>
      <c r="N186" s="99" t="s">
        <v>69</v>
      </c>
      <c r="AB186" s="106"/>
      <c r="AF186" s="103">
        <v>54589.450000000004</v>
      </c>
      <c r="AH186" s="54"/>
      <c r="AZ186" s="104">
        <v>1565.7643423398831</v>
      </c>
      <c r="BA186" s="104">
        <v>22.493167744111872</v>
      </c>
      <c r="BB186" s="104">
        <v>35219</v>
      </c>
      <c r="BC186" s="82">
        <f>BB186/(5280*11.67)</f>
        <v>0.5715737062138091</v>
      </c>
      <c r="BD186" s="199"/>
    </row>
    <row r="187" spans="1:56" ht="15" customHeight="1" x14ac:dyDescent="0.25">
      <c r="A187" s="208"/>
      <c r="B187" s="99" t="s">
        <v>66</v>
      </c>
      <c r="D187" s="100"/>
      <c r="E187" s="100"/>
      <c r="F187" s="54"/>
      <c r="G187" s="99">
        <v>1</v>
      </c>
      <c r="H187" s="99">
        <v>99</v>
      </c>
      <c r="I187" s="102" t="s">
        <v>647</v>
      </c>
      <c r="J187" s="102" t="s">
        <v>105</v>
      </c>
      <c r="K187" s="102" t="s">
        <v>78</v>
      </c>
      <c r="L187" s="132">
        <v>63.172917703479165</v>
      </c>
      <c r="M187" s="99">
        <v>18</v>
      </c>
      <c r="N187" s="99" t="s">
        <v>69</v>
      </c>
      <c r="AB187" s="106"/>
      <c r="AF187" s="103">
        <v>102778.95</v>
      </c>
      <c r="AH187" s="54"/>
      <c r="AZ187" s="104">
        <v>2762.8307443654749</v>
      </c>
      <c r="BA187" s="104">
        <v>24.00038443731335</v>
      </c>
      <c r="BB187" s="104">
        <v>66309</v>
      </c>
      <c r="BC187" s="82">
        <f>BB187/(5280*11.67)</f>
        <v>1.0761373373841241</v>
      </c>
      <c r="BD187" s="199"/>
    </row>
    <row r="188" spans="1:56" ht="15" customHeight="1" x14ac:dyDescent="0.25">
      <c r="A188" s="208"/>
      <c r="D188" s="100"/>
      <c r="E188" s="100"/>
      <c r="F188" s="54"/>
      <c r="G188" s="99"/>
      <c r="H188" s="99"/>
      <c r="I188" s="102" t="s">
        <v>766</v>
      </c>
      <c r="J188" s="102" t="s">
        <v>767</v>
      </c>
      <c r="K188" s="102" t="s">
        <v>768</v>
      </c>
      <c r="L188" s="132"/>
      <c r="M188" s="99">
        <v>18</v>
      </c>
      <c r="N188" s="99" t="s">
        <v>69</v>
      </c>
      <c r="AB188" s="106"/>
      <c r="AF188" s="103">
        <v>35000</v>
      </c>
      <c r="AH188" s="54"/>
      <c r="AI188" s="99" t="s">
        <v>145</v>
      </c>
      <c r="AJ188" s="101" t="s">
        <v>765</v>
      </c>
      <c r="AK188" s="103">
        <v>35000</v>
      </c>
      <c r="AZ188" s="104"/>
      <c r="BA188" s="104"/>
      <c r="BC188" s="82"/>
      <c r="BD188" s="199"/>
    </row>
    <row r="189" spans="1:56" ht="15" customHeight="1" x14ac:dyDescent="0.25">
      <c r="A189" s="208"/>
      <c r="D189" s="100"/>
      <c r="E189" s="100"/>
      <c r="F189" s="54"/>
      <c r="G189" s="99"/>
      <c r="H189" s="99"/>
      <c r="I189" s="102" t="s">
        <v>769</v>
      </c>
      <c r="J189" s="102" t="s">
        <v>770</v>
      </c>
      <c r="K189" s="102" t="s">
        <v>78</v>
      </c>
      <c r="L189" s="132"/>
      <c r="M189" s="99">
        <v>18</v>
      </c>
      <c r="N189" s="99" t="s">
        <v>69</v>
      </c>
      <c r="AB189" s="106"/>
      <c r="AF189" s="103">
        <v>2500</v>
      </c>
      <c r="AH189" s="54"/>
      <c r="AI189" s="99" t="s">
        <v>145</v>
      </c>
      <c r="AJ189" s="101" t="s">
        <v>765</v>
      </c>
      <c r="AK189" s="103">
        <v>2500</v>
      </c>
      <c r="AZ189" s="104"/>
      <c r="BA189" s="104"/>
      <c r="BC189" s="82"/>
      <c r="BD189" s="199"/>
    </row>
    <row r="190" spans="1:56" ht="15" customHeight="1" x14ac:dyDescent="0.25">
      <c r="A190" s="208"/>
      <c r="D190" s="100"/>
      <c r="E190" s="100"/>
      <c r="F190" s="54"/>
      <c r="G190" s="99"/>
      <c r="H190" s="99"/>
      <c r="I190" s="102" t="s">
        <v>762</v>
      </c>
      <c r="J190" s="102" t="s">
        <v>763</v>
      </c>
      <c r="K190" s="102" t="s">
        <v>764</v>
      </c>
      <c r="L190" s="132"/>
      <c r="M190" s="99">
        <v>18</v>
      </c>
      <c r="N190" s="99" t="s">
        <v>69</v>
      </c>
      <c r="AB190" s="106"/>
      <c r="AF190" s="103">
        <v>42400</v>
      </c>
      <c r="AH190" s="54"/>
      <c r="AI190" s="99" t="s">
        <v>145</v>
      </c>
      <c r="AJ190" s="101" t="s">
        <v>765</v>
      </c>
      <c r="AK190" s="103">
        <v>22500</v>
      </c>
      <c r="AZ190" s="104"/>
      <c r="BA190" s="104"/>
      <c r="BC190" s="82"/>
      <c r="BD190" s="199"/>
    </row>
    <row r="191" spans="1:56" ht="15" customHeight="1" x14ac:dyDescent="0.25">
      <c r="A191" s="208"/>
      <c r="B191" s="99" t="s">
        <v>66</v>
      </c>
      <c r="D191" s="100"/>
      <c r="E191" s="100"/>
      <c r="F191" s="54"/>
      <c r="G191" s="99">
        <v>600</v>
      </c>
      <c r="H191" s="99">
        <v>602</v>
      </c>
      <c r="I191" s="102" t="s">
        <v>372</v>
      </c>
      <c r="J191" s="102" t="s">
        <v>648</v>
      </c>
      <c r="K191" s="102" t="s">
        <v>196</v>
      </c>
      <c r="L191" s="132">
        <v>46</v>
      </c>
      <c r="M191" s="99">
        <v>18</v>
      </c>
      <c r="N191" s="99" t="s">
        <v>69</v>
      </c>
      <c r="AB191" s="106"/>
      <c r="AF191" s="103">
        <v>11657.550000000001</v>
      </c>
      <c r="AH191" s="54"/>
      <c r="AZ191" s="104">
        <v>341.85955112181</v>
      </c>
      <c r="BA191" s="104">
        <v>22</v>
      </c>
      <c r="BB191" s="104">
        <v>7521</v>
      </c>
      <c r="BC191" s="82">
        <f>BB191/(5280*11.67)</f>
        <v>0.12205928176365195</v>
      </c>
      <c r="BD191" s="199"/>
    </row>
    <row r="192" spans="1:56" ht="15" customHeight="1" x14ac:dyDescent="0.25">
      <c r="A192" s="208"/>
      <c r="B192" s="99" t="s">
        <v>66</v>
      </c>
      <c r="D192" s="100"/>
      <c r="E192" s="100"/>
      <c r="F192" s="54"/>
      <c r="G192" s="99">
        <v>9900</v>
      </c>
      <c r="H192" s="99">
        <v>9999</v>
      </c>
      <c r="I192" s="102" t="s">
        <v>649</v>
      </c>
      <c r="J192" s="102" t="s">
        <v>78</v>
      </c>
      <c r="K192" s="102" t="s">
        <v>196</v>
      </c>
      <c r="L192" s="132">
        <v>49</v>
      </c>
      <c r="M192" s="99">
        <v>18</v>
      </c>
      <c r="N192" s="99" t="s">
        <v>69</v>
      </c>
      <c r="AB192" s="106"/>
      <c r="AF192" s="103">
        <v>30590.799999999999</v>
      </c>
      <c r="AH192" s="54"/>
      <c r="AZ192" s="104">
        <v>939.80920381417104</v>
      </c>
      <c r="BA192" s="104">
        <v>21</v>
      </c>
      <c r="BB192" s="104">
        <v>19736</v>
      </c>
      <c r="BC192" s="82">
        <f>BB192/(5280*11.67)</f>
        <v>0.32029809664771103</v>
      </c>
      <c r="BD192" s="199"/>
    </row>
    <row r="193" spans="1:56" ht="15" customHeight="1" x14ac:dyDescent="0.25">
      <c r="A193" s="208"/>
      <c r="B193" s="99" t="s">
        <v>66</v>
      </c>
      <c r="D193" s="99" t="s">
        <v>774</v>
      </c>
      <c r="G193" s="72">
        <v>10600</v>
      </c>
      <c r="H193" s="72">
        <v>10999</v>
      </c>
      <c r="I193" s="102" t="s">
        <v>650</v>
      </c>
      <c r="J193" s="102" t="s">
        <v>651</v>
      </c>
      <c r="K193" s="102" t="s">
        <v>652</v>
      </c>
      <c r="L193" s="121">
        <v>61.709860042910307</v>
      </c>
      <c r="M193" s="99">
        <v>18</v>
      </c>
      <c r="N193" s="99" t="s">
        <v>71</v>
      </c>
      <c r="AF193" s="103">
        <v>56424.901499999993</v>
      </c>
      <c r="AZ193" s="99">
        <v>1554.405</v>
      </c>
      <c r="BA193" s="99">
        <v>22</v>
      </c>
      <c r="BB193" s="104">
        <v>34196.909999999996</v>
      </c>
      <c r="BC193" s="82">
        <f>BB193/(5280*11.67)</f>
        <v>0.55498607540702649</v>
      </c>
      <c r="BD193" s="199"/>
    </row>
    <row r="194" spans="1:56" ht="15" customHeight="1" x14ac:dyDescent="0.25">
      <c r="A194" s="208"/>
      <c r="B194" s="26" t="s">
        <v>74</v>
      </c>
      <c r="C194" s="26"/>
      <c r="D194" s="26" t="s">
        <v>775</v>
      </c>
      <c r="E194" s="26"/>
      <c r="F194" s="45"/>
      <c r="G194" s="45">
        <v>1300</v>
      </c>
      <c r="H194" s="45">
        <v>1999</v>
      </c>
      <c r="I194" s="46" t="s">
        <v>657</v>
      </c>
      <c r="J194" s="46" t="s">
        <v>658</v>
      </c>
      <c r="K194" s="46" t="s">
        <v>392</v>
      </c>
      <c r="L194" s="139">
        <v>70.636233828047253</v>
      </c>
      <c r="M194" s="26">
        <v>19</v>
      </c>
      <c r="N194" s="26" t="s">
        <v>71</v>
      </c>
      <c r="O194" s="26"/>
      <c r="P194" s="26"/>
      <c r="Q194" s="26"/>
      <c r="R194" s="26"/>
      <c r="S194" s="26"/>
      <c r="T194" s="26"/>
      <c r="U194" s="26"/>
      <c r="V194" s="26"/>
      <c r="W194" s="26"/>
      <c r="X194" s="26"/>
      <c r="Y194" s="26"/>
      <c r="Z194" s="26"/>
      <c r="AA194" s="26"/>
      <c r="AB194" s="26"/>
      <c r="AC194" s="26"/>
      <c r="AD194" s="26"/>
      <c r="AE194" s="26" t="s">
        <v>739</v>
      </c>
      <c r="AF194" s="83">
        <v>190665.75</v>
      </c>
      <c r="AG194" s="83">
        <v>118409.25</v>
      </c>
      <c r="AH194" s="45" t="s">
        <v>739</v>
      </c>
      <c r="AI194" s="26"/>
      <c r="AJ194" s="47"/>
      <c r="AK194" s="83"/>
      <c r="AL194" s="83"/>
      <c r="AM194" s="26"/>
      <c r="AN194" s="83"/>
      <c r="AO194" s="83"/>
      <c r="AP194" s="26"/>
      <c r="AQ194" s="83"/>
      <c r="AR194" s="83"/>
      <c r="AS194" s="26"/>
      <c r="AT194" s="83"/>
      <c r="AU194" s="83"/>
      <c r="AV194" s="26"/>
      <c r="AW194" s="26"/>
      <c r="AX194" s="26"/>
      <c r="AY194" s="190"/>
      <c r="AZ194" s="26">
        <v>4744.645884434156</v>
      </c>
      <c r="BA194" s="26">
        <v>24.354820742071254</v>
      </c>
      <c r="BB194" s="84">
        <v>115555</v>
      </c>
      <c r="BC194" s="82">
        <f>BB194/(5280*11.67)</f>
        <v>1.8753570408454727</v>
      </c>
      <c r="BD194" s="199"/>
    </row>
    <row r="195" spans="1:56" ht="15" customHeight="1" x14ac:dyDescent="0.25">
      <c r="A195" s="208"/>
      <c r="B195" s="26" t="s">
        <v>66</v>
      </c>
      <c r="C195" s="26"/>
      <c r="D195" s="26" t="s">
        <v>776</v>
      </c>
      <c r="E195" s="44"/>
      <c r="F195" s="45"/>
      <c r="G195" s="139">
        <v>800</v>
      </c>
      <c r="H195" s="139">
        <v>848</v>
      </c>
      <c r="I195" s="140" t="s">
        <v>306</v>
      </c>
      <c r="J195" s="140" t="s">
        <v>307</v>
      </c>
      <c r="K195" s="140" t="s">
        <v>308</v>
      </c>
      <c r="L195" s="141">
        <v>61.778639831475914</v>
      </c>
      <c r="M195" s="142">
        <v>19</v>
      </c>
      <c r="N195" s="142" t="s">
        <v>71</v>
      </c>
      <c r="O195" s="26"/>
      <c r="P195" s="26"/>
      <c r="Q195" s="26"/>
      <c r="R195" s="26"/>
      <c r="S195" s="26"/>
      <c r="T195" s="26"/>
      <c r="U195" s="26"/>
      <c r="V195" s="26"/>
      <c r="W195" s="26"/>
      <c r="X195" s="26"/>
      <c r="Y195" s="26"/>
      <c r="Z195" s="26"/>
      <c r="AA195" s="26"/>
      <c r="AB195" s="47">
        <v>3</v>
      </c>
      <c r="AC195" s="26"/>
      <c r="AD195" s="26"/>
      <c r="AE195" s="83" t="s">
        <v>739</v>
      </c>
      <c r="AF195" s="181">
        <v>34471.750500000002</v>
      </c>
      <c r="AG195" s="83" t="s">
        <v>777</v>
      </c>
      <c r="AH195" s="45" t="s">
        <v>739</v>
      </c>
      <c r="AI195" s="26"/>
      <c r="AJ195" s="47"/>
      <c r="AK195" s="83"/>
      <c r="AL195" s="83"/>
      <c r="AM195" s="26"/>
      <c r="AN195" s="83"/>
      <c r="AO195" s="83"/>
      <c r="AP195" s="26"/>
      <c r="AQ195" s="83"/>
      <c r="AR195" s="83"/>
      <c r="AS195" s="26"/>
      <c r="AT195" s="83"/>
      <c r="AU195" s="83"/>
      <c r="AV195" s="26"/>
      <c r="AW195" s="26"/>
      <c r="AX195" s="26"/>
      <c r="AY195" s="138" t="s">
        <v>309</v>
      </c>
      <c r="AZ195" s="182">
        <v>1160.665</v>
      </c>
      <c r="BA195" s="141">
        <v>18</v>
      </c>
      <c r="BB195" s="136">
        <v>20891.97</v>
      </c>
      <c r="BC195" s="82">
        <f>BB195/(5280*11.67)</f>
        <v>0.33905848329048843</v>
      </c>
      <c r="BD195" s="199"/>
    </row>
    <row r="196" spans="1:56" ht="15" customHeight="1" x14ac:dyDescent="0.25">
      <c r="A196" s="208"/>
      <c r="B196" s="99" t="s">
        <v>66</v>
      </c>
      <c r="E196" s="100"/>
      <c r="G196" s="99">
        <v>2100</v>
      </c>
      <c r="H196" s="99">
        <v>2199</v>
      </c>
      <c r="I196" s="102" t="s">
        <v>653</v>
      </c>
      <c r="J196" s="102" t="s">
        <v>654</v>
      </c>
      <c r="K196" s="102" t="s">
        <v>655</v>
      </c>
      <c r="L196" s="132">
        <v>28</v>
      </c>
      <c r="M196" s="99">
        <v>19</v>
      </c>
      <c r="N196" s="99" t="s">
        <v>69</v>
      </c>
      <c r="Q196" s="101"/>
      <c r="R196" s="101"/>
      <c r="S196" s="105"/>
      <c r="T196" s="101"/>
      <c r="V196" s="101"/>
      <c r="W196" s="103"/>
      <c r="X196" s="103"/>
      <c r="Y196" s="103"/>
      <c r="Z196" s="103"/>
      <c r="AA196" s="103"/>
      <c r="AC196" s="103"/>
      <c r="AD196" s="103"/>
      <c r="AF196" s="103">
        <v>205271.15</v>
      </c>
      <c r="AY196" s="109"/>
      <c r="AZ196" s="99">
        <v>1488.00632597194</v>
      </c>
      <c r="BA196" s="99">
        <v>89</v>
      </c>
      <c r="BB196" s="104">
        <v>132433</v>
      </c>
      <c r="BC196" s="82">
        <f>BB196/(5280*11.67)</f>
        <v>2.1492722858404094</v>
      </c>
      <c r="BD196" s="199"/>
    </row>
    <row r="197" spans="1:56" ht="15" customHeight="1" x14ac:dyDescent="0.25">
      <c r="A197" s="208"/>
      <c r="B197" s="99" t="s">
        <v>74</v>
      </c>
      <c r="D197" s="99" t="s">
        <v>430</v>
      </c>
      <c r="F197" s="99"/>
      <c r="G197" s="99"/>
      <c r="H197" s="99"/>
      <c r="I197" s="102" t="s">
        <v>214</v>
      </c>
      <c r="J197" s="102" t="s">
        <v>197</v>
      </c>
      <c r="K197" s="102" t="s">
        <v>186</v>
      </c>
      <c r="L197" s="99"/>
      <c r="M197" s="99">
        <v>19</v>
      </c>
      <c r="AF197" s="103">
        <v>12500</v>
      </c>
      <c r="AH197" s="99"/>
      <c r="AI197" s="99" t="s">
        <v>215</v>
      </c>
      <c r="AJ197" s="101" t="s">
        <v>198</v>
      </c>
      <c r="AK197" s="103">
        <v>12500</v>
      </c>
      <c r="AM197" s="101" t="s">
        <v>213</v>
      </c>
      <c r="AN197" s="103">
        <v>12500</v>
      </c>
      <c r="AQ197" s="99"/>
      <c r="AR197" s="99"/>
      <c r="AT197" s="99"/>
      <c r="AU197" s="99"/>
      <c r="AY197" s="109" t="s">
        <v>453</v>
      </c>
      <c r="BB197" s="81">
        <v>12493</v>
      </c>
      <c r="BC197" s="82">
        <f>BB197/(5280*11.67)</f>
        <v>0.20275051284048715</v>
      </c>
      <c r="BD197" s="199"/>
    </row>
    <row r="198" spans="1:56" ht="15" customHeight="1" x14ac:dyDescent="0.25">
      <c r="A198" s="208"/>
      <c r="B198" s="99" t="s">
        <v>66</v>
      </c>
      <c r="D198" s="100"/>
      <c r="E198" s="100"/>
      <c r="F198" s="54"/>
      <c r="G198" s="99">
        <v>1100</v>
      </c>
      <c r="H198" s="99">
        <v>1599</v>
      </c>
      <c r="I198" s="102" t="s">
        <v>656</v>
      </c>
      <c r="J198" s="102" t="s">
        <v>657</v>
      </c>
      <c r="K198" s="102" t="s">
        <v>658</v>
      </c>
      <c r="L198" s="132">
        <v>41</v>
      </c>
      <c r="M198" s="99">
        <v>19</v>
      </c>
      <c r="N198" s="99" t="s">
        <v>69</v>
      </c>
      <c r="AB198" s="106"/>
      <c r="AF198" s="103">
        <v>99816.900000000009</v>
      </c>
      <c r="AG198" s="99"/>
      <c r="AH198" s="54"/>
      <c r="AZ198" s="104">
        <v>3136</v>
      </c>
      <c r="BA198" s="104">
        <v>21</v>
      </c>
      <c r="BB198" s="104">
        <v>64398</v>
      </c>
      <c r="BC198" s="82">
        <f>BB198/(5280*11.67)</f>
        <v>1.0451234712160162</v>
      </c>
      <c r="BD198" s="199"/>
    </row>
    <row r="199" spans="1:56" ht="15" customHeight="1" x14ac:dyDescent="0.25">
      <c r="A199" s="208"/>
      <c r="B199" s="99" t="s">
        <v>66</v>
      </c>
      <c r="D199" s="99" t="s">
        <v>430</v>
      </c>
      <c r="E199" s="100"/>
      <c r="G199" s="132"/>
      <c r="H199" s="132"/>
      <c r="I199" s="131" t="s">
        <v>373</v>
      </c>
      <c r="J199" s="131"/>
      <c r="K199" s="131"/>
      <c r="L199" s="132"/>
      <c r="M199" s="133">
        <v>19</v>
      </c>
      <c r="N199" s="126" t="s">
        <v>69</v>
      </c>
      <c r="AB199" s="101"/>
      <c r="AF199" s="127">
        <v>15000</v>
      </c>
      <c r="AI199" s="99" t="s">
        <v>216</v>
      </c>
      <c r="AJ199" s="101" t="s">
        <v>370</v>
      </c>
      <c r="AK199" s="103">
        <v>15000</v>
      </c>
      <c r="AY199" s="109" t="s">
        <v>453</v>
      </c>
      <c r="AZ199" s="129"/>
      <c r="BA199" s="121"/>
      <c r="BB199" s="130"/>
      <c r="BC199" s="82"/>
      <c r="BD199" s="199"/>
    </row>
    <row r="200" spans="1:56" ht="15" customHeight="1" x14ac:dyDescent="0.25">
      <c r="A200" s="208"/>
      <c r="B200" s="99" t="s">
        <v>66</v>
      </c>
      <c r="E200" s="100"/>
      <c r="F200" s="54"/>
      <c r="G200" s="99">
        <v>12300</v>
      </c>
      <c r="H200" s="99">
        <v>12499</v>
      </c>
      <c r="I200" s="111" t="s">
        <v>659</v>
      </c>
      <c r="J200" s="111" t="s">
        <v>656</v>
      </c>
      <c r="K200" s="111" t="s">
        <v>78</v>
      </c>
      <c r="L200" s="132">
        <v>41</v>
      </c>
      <c r="M200" s="99">
        <v>19</v>
      </c>
      <c r="N200" s="99" t="s">
        <v>69</v>
      </c>
      <c r="Q200" s="101"/>
      <c r="R200" s="101"/>
      <c r="S200" s="105"/>
      <c r="T200" s="101"/>
      <c r="V200" s="101"/>
      <c r="W200" s="103"/>
      <c r="X200" s="103"/>
      <c r="Y200" s="103"/>
      <c r="Z200" s="103"/>
      <c r="AA200" s="103"/>
      <c r="AC200" s="103"/>
      <c r="AD200" s="103"/>
      <c r="AF200" s="103" t="s">
        <v>145</v>
      </c>
      <c r="AH200" s="54"/>
      <c r="AM200" s="203"/>
      <c r="AN200" s="210"/>
      <c r="AO200" s="210"/>
      <c r="AW200" s="103"/>
      <c r="AX200" s="103"/>
      <c r="AZ200" s="99">
        <v>711</v>
      </c>
      <c r="BA200" s="99">
        <v>21</v>
      </c>
      <c r="BB200" s="104">
        <v>14643</v>
      </c>
      <c r="BC200" s="82">
        <f>BB200/(5280*11.67)</f>
        <v>0.23764314092077587</v>
      </c>
      <c r="BD200" s="199"/>
    </row>
    <row r="201" spans="1:56" ht="15" customHeight="1" x14ac:dyDescent="0.25">
      <c r="A201" s="208"/>
      <c r="B201" s="99" t="s">
        <v>66</v>
      </c>
      <c r="D201" s="99" t="s">
        <v>430</v>
      </c>
      <c r="E201" s="100"/>
      <c r="G201" s="132"/>
      <c r="H201" s="132"/>
      <c r="I201" s="131" t="s">
        <v>374</v>
      </c>
      <c r="J201" s="131"/>
      <c r="K201" s="131"/>
      <c r="L201" s="132"/>
      <c r="M201" s="133">
        <v>19</v>
      </c>
      <c r="N201" s="126"/>
      <c r="AB201" s="101"/>
      <c r="AF201" s="127">
        <v>22000</v>
      </c>
      <c r="AI201" s="99" t="s">
        <v>216</v>
      </c>
      <c r="AJ201" s="101" t="s">
        <v>370</v>
      </c>
      <c r="AK201" s="103">
        <v>16000</v>
      </c>
      <c r="AM201" s="99" t="s">
        <v>375</v>
      </c>
      <c r="AN201" s="103">
        <v>6000</v>
      </c>
      <c r="AY201" s="109" t="s">
        <v>453</v>
      </c>
      <c r="AZ201" s="129"/>
      <c r="BA201" s="121"/>
      <c r="BB201" s="130"/>
      <c r="BC201" s="82"/>
      <c r="BD201" s="199"/>
    </row>
    <row r="202" spans="1:56" ht="15" customHeight="1" x14ac:dyDescent="0.25">
      <c r="A202" s="208"/>
      <c r="B202" s="99" t="s">
        <v>66</v>
      </c>
      <c r="G202" s="72">
        <v>10600</v>
      </c>
      <c r="H202" s="72">
        <v>10999</v>
      </c>
      <c r="I202" s="102" t="s">
        <v>650</v>
      </c>
      <c r="J202" s="102" t="s">
        <v>651</v>
      </c>
      <c r="K202" s="102" t="s">
        <v>652</v>
      </c>
      <c r="L202" s="121">
        <v>62</v>
      </c>
      <c r="M202" s="99">
        <v>19</v>
      </c>
      <c r="N202" s="99" t="s">
        <v>71</v>
      </c>
      <c r="AF202" s="103">
        <v>56424.901499999993</v>
      </c>
      <c r="AZ202" s="99">
        <v>1554.405</v>
      </c>
      <c r="BA202" s="99">
        <v>22</v>
      </c>
      <c r="BB202" s="104">
        <v>34196.909999999996</v>
      </c>
      <c r="BC202" s="82">
        <f>BB202/(5280*11.67)</f>
        <v>0.55498607540702649</v>
      </c>
      <c r="BD202" s="199"/>
    </row>
    <row r="203" spans="1:56" ht="15" customHeight="1" x14ac:dyDescent="0.25">
      <c r="A203" s="208"/>
      <c r="B203" s="26" t="s">
        <v>74</v>
      </c>
      <c r="C203" s="26"/>
      <c r="D203" s="26" t="s">
        <v>778</v>
      </c>
      <c r="E203" s="26"/>
      <c r="F203" s="45"/>
      <c r="G203" s="45">
        <v>10200</v>
      </c>
      <c r="H203" s="45">
        <v>11799</v>
      </c>
      <c r="I203" s="46" t="s">
        <v>660</v>
      </c>
      <c r="J203" s="46" t="s">
        <v>199</v>
      </c>
      <c r="K203" s="46" t="s">
        <v>661</v>
      </c>
      <c r="L203" s="139">
        <v>65.404849160940032</v>
      </c>
      <c r="M203" s="26">
        <v>20</v>
      </c>
      <c r="N203" s="26" t="s">
        <v>71</v>
      </c>
      <c r="O203" s="26"/>
      <c r="P203" s="26"/>
      <c r="Q203" s="26"/>
      <c r="R203" s="26"/>
      <c r="S203" s="26"/>
      <c r="T203" s="26"/>
      <c r="U203" s="26"/>
      <c r="V203" s="26"/>
      <c r="W203" s="26"/>
      <c r="X203" s="26"/>
      <c r="Y203" s="26"/>
      <c r="Z203" s="26"/>
      <c r="AA203" s="26"/>
      <c r="AB203" s="26"/>
      <c r="AC203" s="26"/>
      <c r="AD203" s="26"/>
      <c r="AE203" s="26"/>
      <c r="AF203" s="83">
        <v>378646.94999999995</v>
      </c>
      <c r="AG203" s="83">
        <v>360120.27</v>
      </c>
      <c r="AH203" s="45" t="s">
        <v>739</v>
      </c>
      <c r="AI203" s="26"/>
      <c r="AJ203" s="47"/>
      <c r="AK203" s="83"/>
      <c r="AL203" s="83"/>
      <c r="AM203" s="26"/>
      <c r="AN203" s="83"/>
      <c r="AO203" s="83"/>
      <c r="AP203" s="26"/>
      <c r="AQ203" s="83"/>
      <c r="AR203" s="83"/>
      <c r="AS203" s="26"/>
      <c r="AT203" s="83"/>
      <c r="AU203" s="83"/>
      <c r="AV203" s="26"/>
      <c r="AW203" s="26"/>
      <c r="AX203" s="26"/>
      <c r="AY203" s="190"/>
      <c r="AZ203" s="26">
        <v>12312.947513162941</v>
      </c>
      <c r="BA203" s="26">
        <v>18.637535793495037</v>
      </c>
      <c r="BB203" s="84">
        <v>229483</v>
      </c>
      <c r="BC203" s="82">
        <f>BB203/(5280*11.67)</f>
        <v>3.7243092882553039</v>
      </c>
      <c r="BD203" s="199"/>
    </row>
    <row r="204" spans="1:56" ht="15" customHeight="1" x14ac:dyDescent="0.25">
      <c r="A204" s="208"/>
      <c r="B204" s="26" t="s">
        <v>74</v>
      </c>
      <c r="C204" s="26"/>
      <c r="D204" s="26" t="s">
        <v>779</v>
      </c>
      <c r="E204" s="44"/>
      <c r="F204" s="45"/>
      <c r="G204" s="26">
        <v>9700</v>
      </c>
      <c r="H204" s="26">
        <v>9299</v>
      </c>
      <c r="I204" s="46" t="s">
        <v>663</v>
      </c>
      <c r="J204" s="46" t="s">
        <v>664</v>
      </c>
      <c r="K204" s="46" t="s">
        <v>78</v>
      </c>
      <c r="L204" s="141">
        <v>84.533753972064105</v>
      </c>
      <c r="M204" s="26">
        <v>20</v>
      </c>
      <c r="N204" s="26" t="s">
        <v>69</v>
      </c>
      <c r="O204" s="26"/>
      <c r="P204" s="26"/>
      <c r="Q204" s="26"/>
      <c r="R204" s="26"/>
      <c r="S204" s="26"/>
      <c r="T204" s="26"/>
      <c r="U204" s="26"/>
      <c r="V204" s="26"/>
      <c r="W204" s="26"/>
      <c r="X204" s="26"/>
      <c r="Y204" s="26"/>
      <c r="Z204" s="26"/>
      <c r="AA204" s="26"/>
      <c r="AB204" s="26"/>
      <c r="AC204" s="26"/>
      <c r="AD204" s="26"/>
      <c r="AE204" s="26"/>
      <c r="AF204" s="83">
        <v>189358</v>
      </c>
      <c r="AG204" s="26">
        <v>62203.16</v>
      </c>
      <c r="AH204" s="45" t="s">
        <v>739</v>
      </c>
      <c r="AI204" s="26"/>
      <c r="AJ204" s="47"/>
      <c r="AK204" s="83"/>
      <c r="AL204" s="83"/>
      <c r="AM204" s="191"/>
      <c r="AN204" s="83"/>
      <c r="AO204" s="83"/>
      <c r="AP204" s="26"/>
      <c r="AQ204" s="83"/>
      <c r="AR204" s="83"/>
      <c r="AS204" s="26"/>
      <c r="AT204" s="83"/>
      <c r="AU204" s="83"/>
      <c r="AV204" s="26"/>
      <c r="AW204" s="26"/>
      <c r="AX204" s="26"/>
      <c r="AY204" s="150"/>
      <c r="AZ204" s="26">
        <v>1865.9376983772081</v>
      </c>
      <c r="BA204" s="26">
        <v>23.442904893364314</v>
      </c>
      <c r="BB204" s="84">
        <v>43743</v>
      </c>
      <c r="BC204" s="82">
        <f>BB204/(5280*11.67)</f>
        <v>0.70991080470514922</v>
      </c>
      <c r="BD204" s="199"/>
    </row>
    <row r="205" spans="1:56" ht="15" customHeight="1" x14ac:dyDescent="0.25">
      <c r="A205" s="209"/>
      <c r="B205" s="26" t="s">
        <v>66</v>
      </c>
      <c r="C205" s="26"/>
      <c r="D205" s="26"/>
      <c r="E205" s="44"/>
      <c r="F205" s="45"/>
      <c r="G205" s="139">
        <v>800</v>
      </c>
      <c r="H205" s="139">
        <v>848</v>
      </c>
      <c r="I205" s="140" t="s">
        <v>306</v>
      </c>
      <c r="J205" s="140" t="s">
        <v>307</v>
      </c>
      <c r="K205" s="140" t="s">
        <v>308</v>
      </c>
      <c r="L205" s="141">
        <v>61.778639831475914</v>
      </c>
      <c r="M205" s="142">
        <v>20</v>
      </c>
      <c r="N205" s="142" t="s">
        <v>71</v>
      </c>
      <c r="O205" s="26"/>
      <c r="P205" s="26"/>
      <c r="Q205" s="26"/>
      <c r="R205" s="26"/>
      <c r="S205" s="26"/>
      <c r="T205" s="26"/>
      <c r="U205" s="26"/>
      <c r="V205" s="26"/>
      <c r="W205" s="26"/>
      <c r="X205" s="26"/>
      <c r="Y205" s="26"/>
      <c r="Z205" s="26"/>
      <c r="AA205" s="26"/>
      <c r="AB205" s="47" t="s">
        <v>313</v>
      </c>
      <c r="AC205" s="26"/>
      <c r="AD205" s="26"/>
      <c r="AE205" s="26" t="s">
        <v>739</v>
      </c>
      <c r="AF205" s="181">
        <v>34471.750500000002</v>
      </c>
      <c r="AG205" s="83">
        <v>89728.41</v>
      </c>
      <c r="AH205" s="45" t="s">
        <v>739</v>
      </c>
      <c r="AI205" s="26"/>
      <c r="AJ205" s="47"/>
      <c r="AK205" s="83"/>
      <c r="AL205" s="83"/>
      <c r="AM205" s="26"/>
      <c r="AN205" s="83"/>
      <c r="AO205" s="83"/>
      <c r="AP205" s="26"/>
      <c r="AQ205" s="83"/>
      <c r="AR205" s="83"/>
      <c r="AS205" s="26"/>
      <c r="AT205" s="83"/>
      <c r="AU205" s="83"/>
      <c r="AV205" s="26"/>
      <c r="AW205" s="26"/>
      <c r="AX205" s="26"/>
      <c r="AY205" s="138" t="s">
        <v>314</v>
      </c>
      <c r="AZ205" s="182">
        <v>1160.665</v>
      </c>
      <c r="BA205" s="141">
        <v>18</v>
      </c>
      <c r="BB205" s="136">
        <v>20891.97</v>
      </c>
      <c r="BC205" s="82">
        <f>BB205/(5280*11.67)</f>
        <v>0.33905848329048843</v>
      </c>
      <c r="BD205" s="199"/>
    </row>
    <row r="206" spans="1:56" ht="15" customHeight="1" x14ac:dyDescent="0.25">
      <c r="A206" s="209"/>
      <c r="B206" s="26" t="s">
        <v>74</v>
      </c>
      <c r="C206" s="26"/>
      <c r="D206" s="26" t="s">
        <v>780</v>
      </c>
      <c r="E206" s="44"/>
      <c r="F206" s="45"/>
      <c r="G206" s="26">
        <v>3500</v>
      </c>
      <c r="H206" s="26">
        <v>4299</v>
      </c>
      <c r="I206" s="46" t="s">
        <v>665</v>
      </c>
      <c r="J206" s="46" t="s">
        <v>78</v>
      </c>
      <c r="K206" s="46" t="s">
        <v>666</v>
      </c>
      <c r="L206" s="141">
        <v>45.598934682092874</v>
      </c>
      <c r="M206" s="26">
        <v>20</v>
      </c>
      <c r="N206" s="26" t="s">
        <v>69</v>
      </c>
      <c r="O206" s="26"/>
      <c r="P206" s="26"/>
      <c r="Q206" s="26"/>
      <c r="R206" s="26"/>
      <c r="S206" s="26"/>
      <c r="T206" s="26"/>
      <c r="U206" s="26"/>
      <c r="V206" s="26"/>
      <c r="W206" s="26"/>
      <c r="X206" s="26"/>
      <c r="Y206" s="26"/>
      <c r="Z206" s="26"/>
      <c r="AA206" s="26"/>
      <c r="AB206" s="47"/>
      <c r="AC206" s="26"/>
      <c r="AD206" s="26"/>
      <c r="AE206" s="83"/>
      <c r="AF206" s="83">
        <v>224937.55000000002</v>
      </c>
      <c r="AG206" s="83">
        <v>120672.59</v>
      </c>
      <c r="AH206" s="45" t="s">
        <v>739</v>
      </c>
      <c r="AI206" s="26"/>
      <c r="AJ206" s="47"/>
      <c r="AK206" s="83"/>
      <c r="AL206" s="83"/>
      <c r="AM206" s="26"/>
      <c r="AN206" s="83"/>
      <c r="AO206" s="83"/>
      <c r="AP206" s="26"/>
      <c r="AQ206" s="83"/>
      <c r="AR206" s="83"/>
      <c r="AS206" s="26"/>
      <c r="AT206" s="83"/>
      <c r="AU206" s="83"/>
      <c r="AV206" s="26"/>
      <c r="AW206" s="26"/>
      <c r="AX206" s="26"/>
      <c r="AY206" s="150"/>
      <c r="AZ206" s="192">
        <v>7256.0439759764304</v>
      </c>
      <c r="BA206" s="192">
        <v>20.00001660415397</v>
      </c>
      <c r="BB206" s="84">
        <v>145121</v>
      </c>
      <c r="BC206" s="82">
        <f>BB206/(5280*11.67)</f>
        <v>2.3551874789021321</v>
      </c>
      <c r="BD206" s="199"/>
    </row>
    <row r="207" spans="1:56" ht="15" customHeight="1" x14ac:dyDescent="0.25">
      <c r="A207" s="209"/>
      <c r="B207" s="26" t="s">
        <v>74</v>
      </c>
      <c r="C207" s="26"/>
      <c r="D207" s="26" t="s">
        <v>781</v>
      </c>
      <c r="E207" s="44"/>
      <c r="F207" s="45"/>
      <c r="G207" s="26">
        <v>15200</v>
      </c>
      <c r="H207" s="26">
        <v>15299</v>
      </c>
      <c r="I207" s="46" t="s">
        <v>667</v>
      </c>
      <c r="J207" s="46" t="s">
        <v>78</v>
      </c>
      <c r="K207" s="46" t="s">
        <v>105</v>
      </c>
      <c r="L207" s="47">
        <v>12</v>
      </c>
      <c r="M207" s="26">
        <v>20</v>
      </c>
      <c r="N207" s="26" t="s">
        <v>69</v>
      </c>
      <c r="O207" s="26"/>
      <c r="P207" s="26"/>
      <c r="Q207" s="26"/>
      <c r="R207" s="26"/>
      <c r="S207" s="26"/>
      <c r="T207" s="26"/>
      <c r="U207" s="26"/>
      <c r="V207" s="26"/>
      <c r="W207" s="26"/>
      <c r="X207" s="26"/>
      <c r="Y207" s="26"/>
      <c r="Z207" s="26"/>
      <c r="AA207" s="26"/>
      <c r="AB207" s="47"/>
      <c r="AC207" s="26"/>
      <c r="AD207" s="26"/>
      <c r="AE207" s="26"/>
      <c r="AF207" s="83">
        <v>24133.5</v>
      </c>
      <c r="AG207" s="83">
        <v>22842.6</v>
      </c>
      <c r="AH207" s="45" t="s">
        <v>739</v>
      </c>
      <c r="AI207" s="26"/>
      <c r="AJ207" s="47"/>
      <c r="AK207" s="83"/>
      <c r="AL207" s="83"/>
      <c r="AM207" s="26"/>
      <c r="AN207" s="83"/>
      <c r="AO207" s="83"/>
      <c r="AP207" s="26"/>
      <c r="AQ207" s="83"/>
      <c r="AR207" s="83"/>
      <c r="AS207" s="26"/>
      <c r="AT207" s="83"/>
      <c r="AU207" s="83"/>
      <c r="AV207" s="26"/>
      <c r="AW207" s="26"/>
      <c r="AX207" s="26"/>
      <c r="AY207" s="150"/>
      <c r="AZ207" s="84">
        <v>1112.16508379634</v>
      </c>
      <c r="BA207" s="84">
        <v>14</v>
      </c>
      <c r="BB207" s="84">
        <v>15570</v>
      </c>
      <c r="BC207" s="82">
        <f>BB207/(5280*11.67)</f>
        <v>0.25268754381864922</v>
      </c>
      <c r="BD207" s="199"/>
    </row>
    <row r="208" spans="1:56" ht="15" customHeight="1" x14ac:dyDescent="0.25">
      <c r="A208" s="209"/>
      <c r="B208" s="26" t="s">
        <v>74</v>
      </c>
      <c r="C208" s="26"/>
      <c r="D208" s="26" t="s">
        <v>782</v>
      </c>
      <c r="E208" s="44"/>
      <c r="F208" s="45"/>
      <c r="G208" s="26">
        <v>14000</v>
      </c>
      <c r="H208" s="26">
        <v>14199</v>
      </c>
      <c r="I208" s="46" t="s">
        <v>668</v>
      </c>
      <c r="J208" s="46" t="s">
        <v>105</v>
      </c>
      <c r="K208" s="46" t="s">
        <v>78</v>
      </c>
      <c r="L208" s="141">
        <v>55.653420456060807</v>
      </c>
      <c r="M208" s="26">
        <v>20</v>
      </c>
      <c r="N208" s="26" t="s">
        <v>69</v>
      </c>
      <c r="O208" s="26"/>
      <c r="P208" s="26"/>
      <c r="Q208" s="47"/>
      <c r="R208" s="47"/>
      <c r="S208" s="178"/>
      <c r="T208" s="47"/>
      <c r="U208" s="26"/>
      <c r="V208" s="47"/>
      <c r="W208" s="83"/>
      <c r="X208" s="83"/>
      <c r="Y208" s="83"/>
      <c r="Z208" s="83"/>
      <c r="AA208" s="83"/>
      <c r="AB208" s="26"/>
      <c r="AC208" s="83"/>
      <c r="AD208" s="83"/>
      <c r="AE208" s="26"/>
      <c r="AF208" s="83">
        <v>34870.35</v>
      </c>
      <c r="AG208" s="26" t="s">
        <v>783</v>
      </c>
      <c r="AH208" s="45" t="s">
        <v>739</v>
      </c>
      <c r="AI208" s="26"/>
      <c r="AJ208" s="47"/>
      <c r="AK208" s="83"/>
      <c r="AL208" s="83"/>
      <c r="AM208" s="26"/>
      <c r="AN208" s="83"/>
      <c r="AO208" s="83"/>
      <c r="AP208" s="26"/>
      <c r="AQ208" s="83"/>
      <c r="AR208" s="83"/>
      <c r="AS208" s="26"/>
      <c r="AT208" s="83"/>
      <c r="AU208" s="83"/>
      <c r="AV208" s="26"/>
      <c r="AW208" s="26"/>
      <c r="AX208" s="26"/>
      <c r="AY208" s="150"/>
      <c r="AZ208" s="26">
        <v>1318.8779174072911</v>
      </c>
      <c r="BA208" s="26">
        <v>17.057681915112813</v>
      </c>
      <c r="BB208" s="84">
        <v>22497</v>
      </c>
      <c r="BC208" s="82">
        <f>BB208/(5280*11.67)</f>
        <v>0.36510672275453765</v>
      </c>
      <c r="BD208" s="199"/>
    </row>
    <row r="209" spans="1:56" ht="15" customHeight="1" x14ac:dyDescent="0.25">
      <c r="A209" s="209"/>
      <c r="B209" s="26" t="s">
        <v>74</v>
      </c>
      <c r="C209" s="26"/>
      <c r="D209" s="26" t="s">
        <v>782</v>
      </c>
      <c r="E209" s="44"/>
      <c r="F209" s="45"/>
      <c r="G209" s="26">
        <v>3400</v>
      </c>
      <c r="H209" s="26">
        <v>3999</v>
      </c>
      <c r="I209" s="46" t="s">
        <v>669</v>
      </c>
      <c r="J209" s="46" t="s">
        <v>322</v>
      </c>
      <c r="K209" s="46" t="s">
        <v>78</v>
      </c>
      <c r="L209" s="141">
        <v>52</v>
      </c>
      <c r="M209" s="26">
        <v>20</v>
      </c>
      <c r="N209" s="26" t="s">
        <v>69</v>
      </c>
      <c r="O209" s="26"/>
      <c r="P209" s="26"/>
      <c r="Q209" s="47"/>
      <c r="R209" s="47"/>
      <c r="S209" s="178"/>
      <c r="T209" s="47"/>
      <c r="U209" s="26"/>
      <c r="V209" s="47"/>
      <c r="W209" s="83"/>
      <c r="X209" s="83"/>
      <c r="Y209" s="83"/>
      <c r="Z209" s="83"/>
      <c r="AA209" s="83"/>
      <c r="AB209" s="26"/>
      <c r="AC209" s="83"/>
      <c r="AD209" s="83"/>
      <c r="AE209" s="83"/>
      <c r="AF209" s="83">
        <v>115172.75</v>
      </c>
      <c r="AG209" s="83">
        <v>155661.67000000001</v>
      </c>
      <c r="AH209" s="45" t="s">
        <v>739</v>
      </c>
      <c r="AI209" s="26"/>
      <c r="AJ209" s="47"/>
      <c r="AK209" s="83"/>
      <c r="AL209" s="83"/>
      <c r="AM209" s="26"/>
      <c r="AN209" s="83"/>
      <c r="AO209" s="83"/>
      <c r="AP209" s="26"/>
      <c r="AQ209" s="83"/>
      <c r="AR209" s="83"/>
      <c r="AS209" s="26"/>
      <c r="AT209" s="83"/>
      <c r="AU209" s="83"/>
      <c r="AV209" s="26"/>
      <c r="AW209" s="26"/>
      <c r="AX209" s="26"/>
      <c r="AY209" s="150"/>
      <c r="AZ209" s="26">
        <v>4644.0491106899799</v>
      </c>
      <c r="BA209" s="26">
        <v>16</v>
      </c>
      <c r="BB209" s="84">
        <v>74305</v>
      </c>
      <c r="BC209" s="82">
        <f>BB209/(5280*11.67)</f>
        <v>1.2059054555841189</v>
      </c>
      <c r="BD209" s="199"/>
    </row>
    <row r="210" spans="1:56" ht="15" customHeight="1" x14ac:dyDescent="0.25">
      <c r="A210" s="209"/>
      <c r="B210" s="26" t="s">
        <v>74</v>
      </c>
      <c r="C210" s="26"/>
      <c r="D210" s="26" t="s">
        <v>779</v>
      </c>
      <c r="E210" s="44"/>
      <c r="F210" s="45"/>
      <c r="G210" s="26">
        <v>16300</v>
      </c>
      <c r="H210" s="26">
        <v>16399</v>
      </c>
      <c r="I210" s="46" t="s">
        <v>670</v>
      </c>
      <c r="J210" s="46" t="s">
        <v>663</v>
      </c>
      <c r="K210" s="46" t="s">
        <v>78</v>
      </c>
      <c r="L210" s="141">
        <v>90</v>
      </c>
      <c r="M210" s="26">
        <v>20</v>
      </c>
      <c r="N210" s="26" t="s">
        <v>69</v>
      </c>
      <c r="O210" s="26"/>
      <c r="P210" s="26"/>
      <c r="Q210" s="26"/>
      <c r="R210" s="26"/>
      <c r="S210" s="26"/>
      <c r="T210" s="26"/>
      <c r="U210" s="26"/>
      <c r="V210" s="26"/>
      <c r="W210" s="26"/>
      <c r="X210" s="26"/>
      <c r="Y210" s="26"/>
      <c r="Z210" s="26"/>
      <c r="AA210" s="26"/>
      <c r="AB210" s="47"/>
      <c r="AC210" s="26"/>
      <c r="AD210" s="26"/>
      <c r="AE210" s="26"/>
      <c r="AF210" s="83">
        <v>66598</v>
      </c>
      <c r="AG210" s="26" t="s">
        <v>784</v>
      </c>
      <c r="AH210" s="45" t="s">
        <v>739</v>
      </c>
      <c r="AI210" s="26"/>
      <c r="AJ210" s="47"/>
      <c r="AK210" s="83"/>
      <c r="AL210" s="83"/>
      <c r="AM210" s="26"/>
      <c r="AN210" s="83"/>
      <c r="AO210" s="83"/>
      <c r="AP210" s="26"/>
      <c r="AQ210" s="83"/>
      <c r="AR210" s="83"/>
      <c r="AS210" s="26"/>
      <c r="AT210" s="83"/>
      <c r="AU210" s="83"/>
      <c r="AV210" s="26"/>
      <c r="AW210" s="26"/>
      <c r="AX210" s="26"/>
      <c r="AY210" s="150"/>
      <c r="AZ210" s="84">
        <v>610</v>
      </c>
      <c r="BA210" s="84">
        <v>24</v>
      </c>
      <c r="BB210" s="84">
        <v>14639</v>
      </c>
      <c r="BC210" s="82">
        <f>BB210/(5280*11.67)</f>
        <v>0.23757822440341722</v>
      </c>
      <c r="BD210" s="199"/>
    </row>
    <row r="211" spans="1:56" ht="15" customHeight="1" x14ac:dyDescent="0.25">
      <c r="A211" s="209"/>
      <c r="B211" s="26" t="s">
        <v>74</v>
      </c>
      <c r="C211" s="26"/>
      <c r="D211" s="26" t="s">
        <v>662</v>
      </c>
      <c r="E211" s="44"/>
      <c r="F211" s="45"/>
      <c r="G211" s="137">
        <v>600</v>
      </c>
      <c r="H211" s="137">
        <v>6499</v>
      </c>
      <c r="I211" s="140" t="s">
        <v>310</v>
      </c>
      <c r="J211" s="140" t="s">
        <v>311</v>
      </c>
      <c r="K211" s="140" t="s">
        <v>199</v>
      </c>
      <c r="L211" s="141">
        <v>61.16604159154182</v>
      </c>
      <c r="M211" s="142">
        <v>20</v>
      </c>
      <c r="N211" s="142" t="s">
        <v>121</v>
      </c>
      <c r="O211" s="26"/>
      <c r="P211" s="26"/>
      <c r="Q211" s="26"/>
      <c r="R211" s="26"/>
      <c r="S211" s="26"/>
      <c r="T211" s="26"/>
      <c r="U211" s="26"/>
      <c r="V211" s="26"/>
      <c r="W211" s="26"/>
      <c r="X211" s="26"/>
      <c r="Y211" s="26"/>
      <c r="Z211" s="26"/>
      <c r="AA211" s="26"/>
      <c r="AB211" s="26">
        <v>6</v>
      </c>
      <c r="AC211" s="26"/>
      <c r="AD211" s="26"/>
      <c r="AE211" s="26"/>
      <c r="AF211" s="181">
        <v>181381.39799999999</v>
      </c>
      <c r="AG211" s="83">
        <v>189438.65</v>
      </c>
      <c r="AH211" s="45" t="s">
        <v>79</v>
      </c>
      <c r="AI211" s="26"/>
      <c r="AJ211" s="47"/>
      <c r="AK211" s="83"/>
      <c r="AL211" s="83"/>
      <c r="AM211" s="26"/>
      <c r="AN211" s="83"/>
      <c r="AO211" s="83"/>
      <c r="AP211" s="26"/>
      <c r="AQ211" s="83"/>
      <c r="AR211" s="83"/>
      <c r="AS211" s="26"/>
      <c r="AT211" s="83"/>
      <c r="AU211" s="83"/>
      <c r="AV211" s="26"/>
      <c r="AW211" s="26"/>
      <c r="AX211" s="26"/>
      <c r="AY211" s="138" t="s">
        <v>312</v>
      </c>
      <c r="AZ211" s="182">
        <v>4672.76</v>
      </c>
      <c r="BA211" s="141">
        <v>23.525308383054124</v>
      </c>
      <c r="BB211" s="182">
        <v>109928.12</v>
      </c>
      <c r="BC211" s="82">
        <f>BB211/(5280*11.67)</f>
        <v>1.7840376775466749</v>
      </c>
      <c r="BD211" s="199"/>
    </row>
    <row r="212" spans="1:56" ht="15" customHeight="1" x14ac:dyDescent="0.25">
      <c r="A212" s="209"/>
      <c r="B212" s="26" t="s">
        <v>74</v>
      </c>
      <c r="C212" s="26"/>
      <c r="D212" s="26"/>
      <c r="E212" s="44"/>
      <c r="F212" s="45"/>
      <c r="G212" s="139">
        <v>11800</v>
      </c>
      <c r="H212" s="139">
        <v>14499</v>
      </c>
      <c r="I212" s="140" t="s">
        <v>318</v>
      </c>
      <c r="J212" s="140" t="s">
        <v>319</v>
      </c>
      <c r="K212" s="140" t="s">
        <v>320</v>
      </c>
      <c r="L212" s="154">
        <v>60.294852612048828</v>
      </c>
      <c r="M212" s="142">
        <v>20</v>
      </c>
      <c r="N212" s="142" t="s">
        <v>71</v>
      </c>
      <c r="O212" s="26"/>
      <c r="P212" s="26"/>
      <c r="Q212" s="26"/>
      <c r="R212" s="26"/>
      <c r="S212" s="26"/>
      <c r="T212" s="26"/>
      <c r="U212" s="26"/>
      <c r="V212" s="26"/>
      <c r="W212" s="26"/>
      <c r="X212" s="26"/>
      <c r="Y212" s="26"/>
      <c r="Z212" s="26"/>
      <c r="AA212" s="26"/>
      <c r="AB212" s="47">
        <v>0</v>
      </c>
      <c r="AC212" s="26"/>
      <c r="AD212" s="26"/>
      <c r="AE212" s="83"/>
      <c r="AF212" s="181">
        <v>430623.63299999991</v>
      </c>
      <c r="AG212" s="83">
        <v>351795.21</v>
      </c>
      <c r="AH212" s="45" t="s">
        <v>79</v>
      </c>
      <c r="AI212" s="26"/>
      <c r="AJ212" s="47"/>
      <c r="AK212" s="83"/>
      <c r="AL212" s="83"/>
      <c r="AM212" s="26"/>
      <c r="AN212" s="83"/>
      <c r="AO212" s="83"/>
      <c r="AP212" s="26"/>
      <c r="AQ212" s="83"/>
      <c r="AR212" s="83"/>
      <c r="AS212" s="26"/>
      <c r="AT212" s="83"/>
      <c r="AU212" s="83"/>
      <c r="AV212" s="26"/>
      <c r="AW212" s="26"/>
      <c r="AX212" s="26"/>
      <c r="AY212" s="138" t="s">
        <v>321</v>
      </c>
      <c r="AZ212" s="182">
        <v>11862.910000000002</v>
      </c>
      <c r="BA212" s="141">
        <v>21.999999999999993</v>
      </c>
      <c r="BB212" s="182">
        <v>260984.01999999996</v>
      </c>
      <c r="BC212" s="82">
        <f>BB212/(5280*11.67)</f>
        <v>4.2355434161668093</v>
      </c>
      <c r="BD212" s="199"/>
    </row>
    <row r="213" spans="1:56" ht="15" customHeight="1" x14ac:dyDescent="0.25">
      <c r="A213" s="209"/>
      <c r="B213" s="99" t="s">
        <v>74</v>
      </c>
      <c r="E213" s="100"/>
      <c r="G213" s="121">
        <v>2000</v>
      </c>
      <c r="H213" s="121">
        <v>4000</v>
      </c>
      <c r="I213" s="131" t="s">
        <v>315</v>
      </c>
      <c r="J213" s="131" t="s">
        <v>316</v>
      </c>
      <c r="K213" s="131" t="s">
        <v>316</v>
      </c>
      <c r="L213" s="132">
        <v>62</v>
      </c>
      <c r="M213" s="133">
        <v>20</v>
      </c>
      <c r="N213" s="133" t="s">
        <v>121</v>
      </c>
      <c r="AB213" s="101">
        <v>0</v>
      </c>
      <c r="AF213" s="134">
        <v>245286.31049999999</v>
      </c>
      <c r="AY213" s="128" t="s">
        <v>317</v>
      </c>
      <c r="AZ213" s="135">
        <v>8744.61</v>
      </c>
      <c r="BA213" s="132">
        <v>17</v>
      </c>
      <c r="BB213" s="136">
        <v>148658.37</v>
      </c>
      <c r="BC213" s="82">
        <f>BB213/(5280*11.67)</f>
        <v>2.4125959141543976</v>
      </c>
      <c r="BD213" s="199"/>
    </row>
    <row r="214" spans="1:56" ht="15" customHeight="1" x14ac:dyDescent="0.25">
      <c r="A214" s="209"/>
      <c r="B214" s="99" t="s">
        <v>66</v>
      </c>
      <c r="E214" s="100"/>
      <c r="G214" s="121">
        <v>3500</v>
      </c>
      <c r="H214" s="121">
        <v>4299</v>
      </c>
      <c r="I214" s="128" t="s">
        <v>320</v>
      </c>
      <c r="J214" s="128" t="s">
        <v>322</v>
      </c>
      <c r="K214" s="128" t="s">
        <v>78</v>
      </c>
      <c r="L214" s="121">
        <v>26</v>
      </c>
      <c r="M214" s="126">
        <v>20</v>
      </c>
      <c r="N214" s="126" t="s">
        <v>69</v>
      </c>
      <c r="AB214" s="101">
        <v>0</v>
      </c>
      <c r="AF214" s="127">
        <v>183792.80000000002</v>
      </c>
      <c r="AY214" s="128" t="s">
        <v>323</v>
      </c>
      <c r="AZ214" s="129">
        <v>6975.0624142545103</v>
      </c>
      <c r="BA214" s="121">
        <v>17</v>
      </c>
      <c r="BB214" s="130">
        <v>118576</v>
      </c>
      <c r="BC214" s="82">
        <f>BB214/(5280*11.67)</f>
        <v>1.9243852405806134</v>
      </c>
      <c r="BD214" s="199"/>
    </row>
    <row r="215" spans="1:56" ht="15" customHeight="1" x14ac:dyDescent="0.25">
      <c r="A215" s="209"/>
      <c r="B215" s="26" t="s">
        <v>66</v>
      </c>
      <c r="C215" s="26"/>
      <c r="D215" s="26" t="s">
        <v>419</v>
      </c>
      <c r="E215" s="44"/>
      <c r="F215" s="45"/>
      <c r="G215" s="139">
        <v>100</v>
      </c>
      <c r="H215" s="139">
        <v>199</v>
      </c>
      <c r="I215" s="138" t="s">
        <v>324</v>
      </c>
      <c r="J215" s="138" t="s">
        <v>84</v>
      </c>
      <c r="K215" s="138" t="s">
        <v>325</v>
      </c>
      <c r="L215" s="139">
        <v>48.853253816204187</v>
      </c>
      <c r="M215" s="137">
        <v>21</v>
      </c>
      <c r="N215" s="137" t="s">
        <v>69</v>
      </c>
      <c r="O215" s="26"/>
      <c r="P215" s="26"/>
      <c r="Q215" s="26"/>
      <c r="R215" s="26"/>
      <c r="S215" s="26"/>
      <c r="T215" s="26"/>
      <c r="U215" s="26"/>
      <c r="V215" s="26"/>
      <c r="W215" s="26"/>
      <c r="X215" s="26"/>
      <c r="Y215" s="26"/>
      <c r="Z215" s="26"/>
      <c r="AA215" s="26"/>
      <c r="AB215" s="47">
        <v>0</v>
      </c>
      <c r="AC215" s="26"/>
      <c r="AD215" s="26"/>
      <c r="AE215" s="26"/>
      <c r="AF215" s="179">
        <v>50161.1</v>
      </c>
      <c r="AG215" s="83" t="s">
        <v>420</v>
      </c>
      <c r="AH215" s="45" t="s">
        <v>739</v>
      </c>
      <c r="AI215" s="26"/>
      <c r="AJ215" s="47"/>
      <c r="AK215" s="83"/>
      <c r="AL215" s="83"/>
      <c r="AM215" s="26"/>
      <c r="AN215" s="83"/>
      <c r="AO215" s="83"/>
      <c r="AP215" s="26"/>
      <c r="AQ215" s="83"/>
      <c r="AR215" s="83"/>
      <c r="AS215" s="26"/>
      <c r="AT215" s="83"/>
      <c r="AU215" s="83"/>
      <c r="AV215" s="26"/>
      <c r="AW215" s="26"/>
      <c r="AX215" s="26"/>
      <c r="AY215" s="150" t="s">
        <v>453</v>
      </c>
      <c r="AZ215" s="180">
        <v>1274.1881615256912</v>
      </c>
      <c r="BA215" s="139">
        <v>25.398132691211238</v>
      </c>
      <c r="BB215" s="180">
        <v>32362</v>
      </c>
      <c r="BC215" s="82">
        <f>BB215/(5280*11.67)</f>
        <v>0.52520708369037417</v>
      </c>
      <c r="BD215" s="199"/>
    </row>
    <row r="216" spans="1:56" ht="15" customHeight="1" x14ac:dyDescent="0.25">
      <c r="A216" s="209"/>
      <c r="B216" s="26" t="s">
        <v>66</v>
      </c>
      <c r="C216" s="26"/>
      <c r="D216" s="26" t="s">
        <v>419</v>
      </c>
      <c r="E216" s="44"/>
      <c r="F216" s="45"/>
      <c r="G216" s="139">
        <v>4900</v>
      </c>
      <c r="H216" s="139">
        <v>4999</v>
      </c>
      <c r="I216" s="138" t="s">
        <v>328</v>
      </c>
      <c r="J216" s="138" t="s">
        <v>327</v>
      </c>
      <c r="K216" s="138" t="s">
        <v>324</v>
      </c>
      <c r="L216" s="139">
        <v>60</v>
      </c>
      <c r="M216" s="137">
        <v>21</v>
      </c>
      <c r="N216" s="137" t="s">
        <v>69</v>
      </c>
      <c r="O216" s="26"/>
      <c r="P216" s="26"/>
      <c r="Q216" s="26"/>
      <c r="R216" s="26"/>
      <c r="S216" s="26"/>
      <c r="T216" s="26"/>
      <c r="U216" s="26"/>
      <c r="V216" s="26"/>
      <c r="W216" s="26"/>
      <c r="X216" s="26"/>
      <c r="Y216" s="26"/>
      <c r="Z216" s="26"/>
      <c r="AA216" s="26"/>
      <c r="AB216" s="26">
        <v>5</v>
      </c>
      <c r="AC216" s="26"/>
      <c r="AD216" s="26"/>
      <c r="AE216" s="26">
        <v>5</v>
      </c>
      <c r="AF216" s="179">
        <v>14066.25</v>
      </c>
      <c r="AG216" s="83" t="s">
        <v>420</v>
      </c>
      <c r="AH216" s="45" t="s">
        <v>739</v>
      </c>
      <c r="AI216" s="26"/>
      <c r="AJ216" s="47"/>
      <c r="AK216" s="83"/>
      <c r="AL216" s="83"/>
      <c r="AM216" s="26"/>
      <c r="AN216" s="83"/>
      <c r="AO216" s="83"/>
      <c r="AP216" s="26"/>
      <c r="AQ216" s="83"/>
      <c r="AR216" s="83"/>
      <c r="AS216" s="26"/>
      <c r="AT216" s="83"/>
      <c r="AU216" s="83"/>
      <c r="AV216" s="26"/>
      <c r="AW216" s="26"/>
      <c r="AX216" s="26"/>
      <c r="AY216" s="150" t="s">
        <v>453</v>
      </c>
      <c r="AZ216" s="180">
        <v>303</v>
      </c>
      <c r="BA216" s="139">
        <v>30</v>
      </c>
      <c r="BB216" s="180">
        <v>9075</v>
      </c>
      <c r="BC216" s="82">
        <f>BB216/(5280*11.67)</f>
        <v>0.14727934875749787</v>
      </c>
      <c r="BD216" s="199"/>
    </row>
    <row r="217" spans="1:56" ht="15" customHeight="1" x14ac:dyDescent="0.25">
      <c r="A217" s="209"/>
      <c r="B217" s="26" t="s">
        <v>66</v>
      </c>
      <c r="C217" s="26"/>
      <c r="D217" s="26" t="s">
        <v>419</v>
      </c>
      <c r="E217" s="44"/>
      <c r="F217" s="45"/>
      <c r="G217" s="139">
        <v>4800</v>
      </c>
      <c r="H217" s="139">
        <v>4999</v>
      </c>
      <c r="I217" s="138" t="s">
        <v>84</v>
      </c>
      <c r="J217" s="138" t="s">
        <v>324</v>
      </c>
      <c r="K217" s="138" t="s">
        <v>174</v>
      </c>
      <c r="L217" s="139">
        <v>61.374095763003787</v>
      </c>
      <c r="M217" s="137">
        <v>21</v>
      </c>
      <c r="N217" s="137" t="s">
        <v>69</v>
      </c>
      <c r="O217" s="26"/>
      <c r="P217" s="26"/>
      <c r="Q217" s="26"/>
      <c r="R217" s="26"/>
      <c r="S217" s="26"/>
      <c r="T217" s="26"/>
      <c r="U217" s="26"/>
      <c r="V217" s="26"/>
      <c r="W217" s="26"/>
      <c r="X217" s="26"/>
      <c r="Y217" s="26"/>
      <c r="Z217" s="26"/>
      <c r="AA217" s="26"/>
      <c r="AB217" s="47">
        <v>4</v>
      </c>
      <c r="AC217" s="26"/>
      <c r="AD217" s="26"/>
      <c r="AE217" s="26">
        <v>4</v>
      </c>
      <c r="AF217" s="179">
        <v>35997.200000000004</v>
      </c>
      <c r="AG217" s="83" t="s">
        <v>420</v>
      </c>
      <c r="AH217" s="45" t="s">
        <v>739</v>
      </c>
      <c r="AI217" s="26"/>
      <c r="AJ217" s="47"/>
      <c r="AK217" s="83"/>
      <c r="AL217" s="83"/>
      <c r="AM217" s="26"/>
      <c r="AN217" s="83"/>
      <c r="AO217" s="83"/>
      <c r="AP217" s="26"/>
      <c r="AQ217" s="83"/>
      <c r="AR217" s="83"/>
      <c r="AS217" s="26"/>
      <c r="AT217" s="83"/>
      <c r="AU217" s="83"/>
      <c r="AV217" s="26"/>
      <c r="AW217" s="26"/>
      <c r="AX217" s="26"/>
      <c r="AY217" s="150" t="s">
        <v>453</v>
      </c>
      <c r="AZ217" s="180">
        <v>822.46639840890191</v>
      </c>
      <c r="BA217" s="139">
        <v>28.237019828321095</v>
      </c>
      <c r="BB217" s="180">
        <v>23224</v>
      </c>
      <c r="BC217" s="82">
        <f>BB217/(5280*11.67)</f>
        <v>0.37690529978447718</v>
      </c>
      <c r="BD217" s="199"/>
    </row>
    <row r="218" spans="1:56" ht="15" customHeight="1" x14ac:dyDescent="0.25">
      <c r="A218" s="209"/>
      <c r="B218" s="26" t="s">
        <v>66</v>
      </c>
      <c r="C218" s="26"/>
      <c r="D218" s="26" t="s">
        <v>419</v>
      </c>
      <c r="E218" s="44"/>
      <c r="F218" s="45"/>
      <c r="G218" s="139">
        <v>100</v>
      </c>
      <c r="H218" s="139">
        <v>114</v>
      </c>
      <c r="I218" s="138" t="s">
        <v>330</v>
      </c>
      <c r="J218" s="138" t="s">
        <v>129</v>
      </c>
      <c r="K218" s="138" t="s">
        <v>84</v>
      </c>
      <c r="L218" s="139">
        <v>59</v>
      </c>
      <c r="M218" s="137">
        <v>21</v>
      </c>
      <c r="N218" s="137" t="s">
        <v>69</v>
      </c>
      <c r="O218" s="26"/>
      <c r="P218" s="26"/>
      <c r="Q218" s="26"/>
      <c r="R218" s="26"/>
      <c r="S218" s="26"/>
      <c r="T218" s="26"/>
      <c r="U218" s="26"/>
      <c r="V218" s="26"/>
      <c r="W218" s="26"/>
      <c r="X218" s="26"/>
      <c r="Y218" s="26"/>
      <c r="Z218" s="26"/>
      <c r="AA218" s="26"/>
      <c r="AB218" s="47">
        <v>4</v>
      </c>
      <c r="AC218" s="26"/>
      <c r="AD218" s="26"/>
      <c r="AE218" s="26"/>
      <c r="AF218" s="179">
        <v>16994.2</v>
      </c>
      <c r="AG218" s="83" t="s">
        <v>420</v>
      </c>
      <c r="AH218" s="45" t="s">
        <v>739</v>
      </c>
      <c r="AI218" s="26"/>
      <c r="AJ218" s="47"/>
      <c r="AK218" s="83"/>
      <c r="AL218" s="83"/>
      <c r="AM218" s="26"/>
      <c r="AN218" s="83"/>
      <c r="AO218" s="83"/>
      <c r="AP218" s="26"/>
      <c r="AQ218" s="83"/>
      <c r="AR218" s="83"/>
      <c r="AS218" s="26"/>
      <c r="AT218" s="83"/>
      <c r="AU218" s="83"/>
      <c r="AV218" s="26"/>
      <c r="AW218" s="26"/>
      <c r="AX218" s="26"/>
      <c r="AY218" s="150" t="s">
        <v>453</v>
      </c>
      <c r="AZ218" s="180">
        <v>422</v>
      </c>
      <c r="BA218" s="139">
        <v>26</v>
      </c>
      <c r="BB218" s="130">
        <v>10964</v>
      </c>
      <c r="BC218" s="82">
        <f>BB218/(5280*11.67)</f>
        <v>0.17793617408013296</v>
      </c>
      <c r="BD218" s="199"/>
    </row>
    <row r="219" spans="1:56" ht="15" customHeight="1" x14ac:dyDescent="0.25">
      <c r="A219" s="209"/>
      <c r="B219" s="26" t="s">
        <v>66</v>
      </c>
      <c r="C219" s="26"/>
      <c r="D219" s="26" t="s">
        <v>419</v>
      </c>
      <c r="E219" s="44"/>
      <c r="F219" s="45"/>
      <c r="G219" s="137">
        <v>200</v>
      </c>
      <c r="H219" s="137">
        <v>5799</v>
      </c>
      <c r="I219" s="140" t="s">
        <v>331</v>
      </c>
      <c r="J219" s="140" t="s">
        <v>129</v>
      </c>
      <c r="K219" s="140" t="s">
        <v>332</v>
      </c>
      <c r="L219" s="141">
        <v>54.93975726781354</v>
      </c>
      <c r="M219" s="142">
        <v>21</v>
      </c>
      <c r="N219" s="133" t="s">
        <v>71</v>
      </c>
      <c r="Q219" s="101"/>
      <c r="R219" s="101"/>
      <c r="S219" s="105"/>
      <c r="T219" s="101"/>
      <c r="V219" s="101"/>
      <c r="W219" s="103"/>
      <c r="X219" s="103"/>
      <c r="Y219" s="103"/>
      <c r="Z219" s="103"/>
      <c r="AA219" s="103"/>
      <c r="AB219" s="99">
        <v>15</v>
      </c>
      <c r="AC219" s="103"/>
      <c r="AD219" s="103"/>
      <c r="AE219" s="99">
        <v>15</v>
      </c>
      <c r="AF219" s="134">
        <v>256091.99549999996</v>
      </c>
      <c r="AG219" s="103">
        <f>58248.02+157891.22+53859.62+1500.75</f>
        <v>271499.61</v>
      </c>
      <c r="AH219" s="72" t="s">
        <v>855</v>
      </c>
      <c r="AW219" s="103"/>
      <c r="AX219" s="103"/>
      <c r="AY219" s="128" t="s">
        <v>333</v>
      </c>
      <c r="AZ219" s="135">
        <v>5145.34</v>
      </c>
      <c r="BA219" s="132">
        <v>30.164628576537215</v>
      </c>
      <c r="BB219" s="136">
        <v>155207.26999999999</v>
      </c>
      <c r="BC219" s="82">
        <f>BB219/(5280*11.67)</f>
        <v>2.5188788592869567</v>
      </c>
      <c r="BD219" s="199"/>
    </row>
    <row r="220" spans="1:56" ht="15" customHeight="1" x14ac:dyDescent="0.25">
      <c r="A220" s="209"/>
      <c r="B220" s="26" t="s">
        <v>66</v>
      </c>
      <c r="C220" s="26"/>
      <c r="D220" s="26" t="s">
        <v>419</v>
      </c>
      <c r="E220" s="44"/>
      <c r="F220" s="45"/>
      <c r="G220" s="139">
        <v>100</v>
      </c>
      <c r="H220" s="139">
        <v>199</v>
      </c>
      <c r="I220" s="138" t="s">
        <v>329</v>
      </c>
      <c r="J220" s="138" t="s">
        <v>84</v>
      </c>
      <c r="K220" s="138" t="s">
        <v>129</v>
      </c>
      <c r="L220" s="139">
        <v>35</v>
      </c>
      <c r="M220" s="137">
        <v>21</v>
      </c>
      <c r="N220" s="126" t="s">
        <v>69</v>
      </c>
      <c r="AB220" s="101">
        <v>8</v>
      </c>
      <c r="AF220" s="127">
        <v>19027.8</v>
      </c>
      <c r="AG220" s="103" t="s">
        <v>420</v>
      </c>
      <c r="AH220" s="72" t="s">
        <v>855</v>
      </c>
      <c r="AY220" s="109" t="s">
        <v>453</v>
      </c>
      <c r="AZ220" s="129">
        <v>409</v>
      </c>
      <c r="BA220" s="121">
        <v>30</v>
      </c>
      <c r="BB220" s="130">
        <v>12276</v>
      </c>
      <c r="BC220" s="82">
        <f>BB220/(5280*11.67)</f>
        <v>0.19922879177377892</v>
      </c>
      <c r="BD220" s="199"/>
    </row>
    <row r="221" spans="1:56" ht="15" customHeight="1" x14ac:dyDescent="0.25">
      <c r="A221" s="209"/>
      <c r="B221" s="99" t="s">
        <v>66</v>
      </c>
      <c r="F221" s="99"/>
      <c r="G221" s="99">
        <v>4400</v>
      </c>
      <c r="H221" s="99">
        <v>4699</v>
      </c>
      <c r="I221" s="102" t="s">
        <v>295</v>
      </c>
      <c r="J221" s="102" t="s">
        <v>671</v>
      </c>
      <c r="K221" s="102" t="s">
        <v>672</v>
      </c>
      <c r="L221" s="132">
        <v>54.248023622417769</v>
      </c>
      <c r="M221" s="99">
        <v>21</v>
      </c>
      <c r="N221" s="99" t="s">
        <v>69</v>
      </c>
      <c r="AF221" s="103">
        <v>131756.20000000001</v>
      </c>
      <c r="AH221" s="99"/>
      <c r="AQ221" s="99"/>
      <c r="AR221" s="99"/>
      <c r="AT221" s="99"/>
      <c r="AU221" s="99"/>
      <c r="AZ221" s="99">
        <v>3325.258676117051</v>
      </c>
      <c r="BA221" s="99">
        <v>25.563124039198151</v>
      </c>
      <c r="BB221" s="104">
        <v>85004</v>
      </c>
      <c r="BC221" s="82">
        <f>BB221/(5280*11.67)</f>
        <v>1.3795409103892395</v>
      </c>
      <c r="BD221" s="199"/>
    </row>
    <row r="222" spans="1:56" ht="15" customHeight="1" x14ac:dyDescent="0.25">
      <c r="A222" s="209"/>
      <c r="B222" s="99" t="s">
        <v>66</v>
      </c>
      <c r="E222" s="100"/>
      <c r="F222" s="54"/>
      <c r="G222" s="99">
        <v>300</v>
      </c>
      <c r="H222" s="99">
        <v>399</v>
      </c>
      <c r="I222" s="111" t="s">
        <v>673</v>
      </c>
      <c r="J222" s="111" t="s">
        <v>674</v>
      </c>
      <c r="K222" s="111" t="s">
        <v>78</v>
      </c>
      <c r="L222" s="132">
        <v>61</v>
      </c>
      <c r="M222" s="99">
        <v>21</v>
      </c>
      <c r="N222" s="99" t="s">
        <v>69</v>
      </c>
      <c r="Q222" s="101"/>
      <c r="R222" s="101"/>
      <c r="S222" s="105"/>
      <c r="T222" s="101"/>
      <c r="V222" s="101"/>
      <c r="W222" s="103"/>
      <c r="X222" s="103"/>
      <c r="Y222" s="103"/>
      <c r="Z222" s="103"/>
      <c r="AA222" s="103"/>
      <c r="AC222" s="103"/>
      <c r="AD222" s="103"/>
      <c r="AF222" s="103">
        <v>5054.55</v>
      </c>
      <c r="AG222" s="210"/>
      <c r="AH222" s="54"/>
      <c r="AW222" s="103"/>
      <c r="AX222" s="103"/>
      <c r="AZ222" s="99">
        <v>271.72782095537201</v>
      </c>
      <c r="BA222" s="99">
        <v>12</v>
      </c>
      <c r="BB222" s="104">
        <v>3261</v>
      </c>
      <c r="BC222" s="82">
        <f>BB222/(5280*11.67)</f>
        <v>5.2923190776661216E-2</v>
      </c>
      <c r="BD222" s="199"/>
    </row>
    <row r="223" spans="1:56" ht="15" customHeight="1" x14ac:dyDescent="0.25">
      <c r="A223" s="209"/>
      <c r="B223" s="99" t="s">
        <v>66</v>
      </c>
      <c r="E223" s="100"/>
      <c r="F223" s="54"/>
      <c r="G223" s="99">
        <v>6900</v>
      </c>
      <c r="H223" s="99">
        <v>6999</v>
      </c>
      <c r="I223" s="111" t="s">
        <v>675</v>
      </c>
      <c r="J223" s="111" t="s">
        <v>676</v>
      </c>
      <c r="K223" s="111" t="s">
        <v>677</v>
      </c>
      <c r="L223" s="132">
        <v>41</v>
      </c>
      <c r="M223" s="99">
        <v>21</v>
      </c>
      <c r="N223" s="99" t="s">
        <v>69</v>
      </c>
      <c r="Q223" s="101"/>
      <c r="R223" s="101"/>
      <c r="S223" s="105"/>
      <c r="T223" s="101"/>
      <c r="V223" s="101"/>
      <c r="W223" s="103"/>
      <c r="X223" s="103"/>
      <c r="Y223" s="103"/>
      <c r="Z223" s="103"/>
      <c r="AA223" s="103"/>
      <c r="AC223" s="103"/>
      <c r="AD223" s="103"/>
      <c r="AF223" s="103">
        <v>8712.5500000000011</v>
      </c>
      <c r="AG223" s="210"/>
      <c r="AH223" s="54"/>
      <c r="AW223" s="103"/>
      <c r="AX223" s="103"/>
      <c r="AZ223" s="99">
        <v>312.261511855001</v>
      </c>
      <c r="BA223" s="99">
        <v>18</v>
      </c>
      <c r="BB223" s="104">
        <v>5621</v>
      </c>
      <c r="BC223" s="82">
        <f>BB223/(5280*11.67)</f>
        <v>9.1223936018280494E-2</v>
      </c>
      <c r="BD223" s="199"/>
    </row>
    <row r="224" spans="1:56" ht="15" customHeight="1" x14ac:dyDescent="0.25">
      <c r="A224" s="209"/>
      <c r="B224" s="48" t="s">
        <v>66</v>
      </c>
      <c r="C224" s="48"/>
      <c r="D224" s="48" t="s">
        <v>223</v>
      </c>
      <c r="E224" s="49">
        <v>43282</v>
      </c>
      <c r="F224" s="80"/>
      <c r="G224" s="48">
        <v>200</v>
      </c>
      <c r="H224" s="48">
        <v>499</v>
      </c>
      <c r="I224" s="51" t="s">
        <v>201</v>
      </c>
      <c r="J224" s="51" t="s">
        <v>128</v>
      </c>
      <c r="K224" s="51" t="s">
        <v>202</v>
      </c>
      <c r="L224" s="58">
        <v>51.000785790292213</v>
      </c>
      <c r="M224" s="48">
        <v>21</v>
      </c>
      <c r="N224" s="99" t="s">
        <v>69</v>
      </c>
      <c r="AB224" s="101">
        <v>6</v>
      </c>
      <c r="AF224" s="103">
        <v>91627.5</v>
      </c>
      <c r="AI224" s="99" t="s">
        <v>115</v>
      </c>
      <c r="AK224" s="103">
        <v>91627.5</v>
      </c>
      <c r="AL224" s="103" t="str">
        <f>IF(AG224="","",AG224)</f>
        <v/>
      </c>
      <c r="AY224" s="109" t="s">
        <v>203</v>
      </c>
      <c r="AZ224" s="104">
        <v>2545.255317786271</v>
      </c>
      <c r="BA224" s="104">
        <v>23.999556969054293</v>
      </c>
      <c r="BB224" s="81">
        <v>61085</v>
      </c>
      <c r="BC224" s="82">
        <f>BB224/(5280*11.67)</f>
        <v>0.99135636571369223</v>
      </c>
      <c r="BD224" s="199"/>
    </row>
    <row r="225" spans="1:56" ht="15" customHeight="1" x14ac:dyDescent="0.25">
      <c r="A225" s="209"/>
      <c r="B225" s="48" t="s">
        <v>66</v>
      </c>
      <c r="C225" s="48"/>
      <c r="D225" s="48" t="s">
        <v>223</v>
      </c>
      <c r="E225" s="49">
        <v>43282</v>
      </c>
      <c r="F225" s="80"/>
      <c r="G225" s="48">
        <v>400</v>
      </c>
      <c r="H225" s="48">
        <v>599</v>
      </c>
      <c r="I225" s="51" t="s">
        <v>204</v>
      </c>
      <c r="J225" s="51" t="s">
        <v>201</v>
      </c>
      <c r="K225" s="51" t="s">
        <v>78</v>
      </c>
      <c r="L225" s="58">
        <v>29.241756905965417</v>
      </c>
      <c r="M225" s="48">
        <v>21</v>
      </c>
      <c r="N225" s="99" t="s">
        <v>69</v>
      </c>
      <c r="AB225" s="99">
        <v>0</v>
      </c>
      <c r="AF225" s="103">
        <v>71077.679999999993</v>
      </c>
      <c r="AI225" s="99" t="s">
        <v>115</v>
      </c>
      <c r="AK225" s="103">
        <v>71077.679999999993</v>
      </c>
      <c r="AL225" s="103" t="str">
        <f>IF(AG225="","",AG225)</f>
        <v/>
      </c>
      <c r="AY225" s="109"/>
      <c r="AZ225" s="99">
        <v>1974.3799999999999</v>
      </c>
      <c r="BA225" s="99">
        <v>24</v>
      </c>
      <c r="BB225" s="81">
        <v>47385.119999999995</v>
      </c>
      <c r="BC225" s="82">
        <f>BB225/(5280*11.67)</f>
        <v>0.76901924125574506</v>
      </c>
      <c r="BD225" s="199"/>
    </row>
    <row r="226" spans="1:56" ht="15" customHeight="1" x14ac:dyDescent="0.25">
      <c r="A226" s="209"/>
      <c r="B226" s="99" t="s">
        <v>66</v>
      </c>
      <c r="D226" s="99" t="s">
        <v>419</v>
      </c>
      <c r="E226" s="100"/>
      <c r="F226" s="54"/>
      <c r="G226" s="121">
        <v>100</v>
      </c>
      <c r="H226" s="121">
        <v>199</v>
      </c>
      <c r="I226" s="128" t="s">
        <v>326</v>
      </c>
      <c r="J226" s="128" t="s">
        <v>84</v>
      </c>
      <c r="K226" s="128" t="s">
        <v>327</v>
      </c>
      <c r="L226" s="121">
        <v>42</v>
      </c>
      <c r="M226" s="126">
        <v>21</v>
      </c>
      <c r="N226" s="126" t="s">
        <v>69</v>
      </c>
      <c r="Q226" s="101"/>
      <c r="R226" s="101"/>
      <c r="S226" s="105"/>
      <c r="T226" s="101"/>
      <c r="V226" s="101"/>
      <c r="W226" s="103"/>
      <c r="X226" s="103"/>
      <c r="Y226" s="103"/>
      <c r="Z226" s="103"/>
      <c r="AA226" s="103"/>
      <c r="AB226" s="99">
        <v>3</v>
      </c>
      <c r="AC226" s="103"/>
      <c r="AD226" s="103"/>
      <c r="AF226" s="127">
        <v>28551</v>
      </c>
      <c r="AG226" s="103" t="s">
        <v>420</v>
      </c>
      <c r="AH226" s="54"/>
      <c r="AJ226" s="106"/>
      <c r="AK226" s="210"/>
      <c r="AM226" s="203"/>
      <c r="AN226" s="210"/>
      <c r="AO226" s="210"/>
      <c r="AY226" s="109" t="s">
        <v>453</v>
      </c>
      <c r="AZ226" s="129">
        <v>658</v>
      </c>
      <c r="BA226" s="121">
        <v>28</v>
      </c>
      <c r="BB226" s="130">
        <v>18420</v>
      </c>
      <c r="BC226" s="82">
        <f>BB226/(5280*11.67)</f>
        <v>0.29894056243670641</v>
      </c>
      <c r="BD226" s="199"/>
    </row>
    <row r="227" spans="1:56" ht="15" customHeight="1" x14ac:dyDescent="0.25">
      <c r="A227" s="209"/>
      <c r="B227" s="99" t="s">
        <v>66</v>
      </c>
      <c r="F227" s="99"/>
      <c r="G227" s="99">
        <v>200</v>
      </c>
      <c r="H227" s="99">
        <v>299</v>
      </c>
      <c r="I227" s="102" t="s">
        <v>671</v>
      </c>
      <c r="J227" s="102" t="s">
        <v>295</v>
      </c>
      <c r="K227" s="102" t="s">
        <v>678</v>
      </c>
      <c r="L227" s="121">
        <v>68</v>
      </c>
      <c r="M227" s="99">
        <v>21</v>
      </c>
      <c r="N227" s="99" t="s">
        <v>73</v>
      </c>
      <c r="AF227" s="103">
        <v>127152.29999999999</v>
      </c>
      <c r="AH227" s="99"/>
      <c r="AQ227" s="99"/>
      <c r="AR227" s="99"/>
      <c r="AT227" s="99"/>
      <c r="AU227" s="99"/>
      <c r="AZ227" s="99">
        <v>1926.5535674719299</v>
      </c>
      <c r="BA227" s="99">
        <v>39.999925930490797</v>
      </c>
      <c r="BB227" s="104">
        <v>77062</v>
      </c>
      <c r="BC227" s="82">
        <f>BB227/(5280*11.67)</f>
        <v>1.2506491651735867</v>
      </c>
      <c r="BD227" s="199"/>
    </row>
    <row r="228" spans="1:56" ht="15" customHeight="1" x14ac:dyDescent="0.25">
      <c r="A228" s="209"/>
      <c r="B228" s="99" t="s">
        <v>66</v>
      </c>
      <c r="E228" s="100"/>
      <c r="G228" s="99">
        <v>5000</v>
      </c>
      <c r="H228" s="99">
        <v>5199</v>
      </c>
      <c r="I228" s="102" t="s">
        <v>679</v>
      </c>
      <c r="J228" s="102" t="s">
        <v>680</v>
      </c>
      <c r="K228" s="102" t="s">
        <v>681</v>
      </c>
      <c r="L228" s="132">
        <v>54</v>
      </c>
      <c r="M228" s="99">
        <v>21</v>
      </c>
      <c r="N228" s="99" t="s">
        <v>69</v>
      </c>
      <c r="AB228" s="101"/>
      <c r="AE228" s="103"/>
      <c r="AF228" s="103">
        <v>24539.600000000002</v>
      </c>
      <c r="AY228" s="109"/>
      <c r="AZ228" s="104">
        <v>754</v>
      </c>
      <c r="BA228" s="104">
        <v>21</v>
      </c>
      <c r="BB228" s="104">
        <v>15832</v>
      </c>
      <c r="BC228" s="82">
        <f>BB228/(5280*11.67)</f>
        <v>0.25693957570564258</v>
      </c>
      <c r="BD228" s="199"/>
    </row>
    <row r="229" spans="1:56" ht="15" customHeight="1" x14ac:dyDescent="0.25">
      <c r="A229" s="209"/>
      <c r="B229" s="99" t="s">
        <v>66</v>
      </c>
      <c r="E229" s="100"/>
      <c r="F229" s="54"/>
      <c r="G229" s="99">
        <v>5000</v>
      </c>
      <c r="H229" s="99">
        <v>5199</v>
      </c>
      <c r="I229" s="111" t="s">
        <v>682</v>
      </c>
      <c r="J229" s="111" t="s">
        <v>681</v>
      </c>
      <c r="K229" s="111" t="s">
        <v>683</v>
      </c>
      <c r="L229" s="132">
        <v>48.673628576635686</v>
      </c>
      <c r="M229" s="99">
        <v>21</v>
      </c>
      <c r="N229" s="99" t="s">
        <v>69</v>
      </c>
      <c r="O229" s="101"/>
      <c r="P229" s="101"/>
      <c r="Q229" s="101"/>
      <c r="R229" s="101"/>
      <c r="S229" s="105"/>
      <c r="T229" s="101"/>
      <c r="V229" s="101"/>
      <c r="W229" s="103"/>
      <c r="X229" s="103"/>
      <c r="Y229" s="103"/>
      <c r="Z229" s="103"/>
      <c r="AA229" s="103"/>
      <c r="AC229" s="103"/>
      <c r="AD229" s="103"/>
      <c r="AF229" s="103">
        <v>42524.25</v>
      </c>
      <c r="AH229" s="54"/>
      <c r="AK229" s="210"/>
      <c r="AL229" s="210"/>
      <c r="AW229" s="103"/>
      <c r="AX229" s="103"/>
      <c r="AZ229" s="99">
        <v>1287.733980067067</v>
      </c>
      <c r="BA229" s="99">
        <v>21.304866086216926</v>
      </c>
      <c r="BB229" s="104">
        <v>27435</v>
      </c>
      <c r="BC229" s="82">
        <f>BB229/(5280*11.67)</f>
        <v>0.44524616343382412</v>
      </c>
      <c r="BD229" s="199"/>
    </row>
    <row r="230" spans="1:56" ht="15" customHeight="1" x14ac:dyDescent="0.25">
      <c r="A230" s="209"/>
      <c r="B230" s="99" t="s">
        <v>66</v>
      </c>
      <c r="E230" s="100"/>
      <c r="G230" s="99">
        <v>5900</v>
      </c>
      <c r="H230" s="99">
        <v>6199</v>
      </c>
      <c r="I230" s="102" t="s">
        <v>684</v>
      </c>
      <c r="J230" s="102" t="s">
        <v>685</v>
      </c>
      <c r="K230" s="102" t="s">
        <v>78</v>
      </c>
      <c r="L230" s="132">
        <v>43.00592514565983</v>
      </c>
      <c r="M230" s="99">
        <v>21</v>
      </c>
      <c r="N230" s="99" t="s">
        <v>69</v>
      </c>
      <c r="Q230" s="101"/>
      <c r="R230" s="101"/>
      <c r="S230" s="105"/>
      <c r="T230" s="101"/>
      <c r="V230" s="101"/>
      <c r="W230" s="103"/>
      <c r="X230" s="103"/>
      <c r="Y230" s="103"/>
      <c r="Z230" s="103"/>
      <c r="AA230" s="103"/>
      <c r="AC230" s="103"/>
      <c r="AD230" s="103"/>
      <c r="AF230" s="103">
        <v>47087.450000000004</v>
      </c>
      <c r="AY230" s="109"/>
      <c r="AZ230" s="99">
        <v>1318.1271748845638</v>
      </c>
      <c r="BA230" s="99">
        <v>23.047093314543392</v>
      </c>
      <c r="BB230" s="104">
        <v>30379</v>
      </c>
      <c r="BC230" s="82">
        <f>BB230/(5280*11.67)</f>
        <v>0.4930247202098102</v>
      </c>
      <c r="BD230" s="199"/>
    </row>
    <row r="231" spans="1:56" ht="15" customHeight="1" x14ac:dyDescent="0.25">
      <c r="A231" s="198"/>
      <c r="B231" s="99" t="s">
        <v>66</v>
      </c>
      <c r="F231" s="99"/>
      <c r="G231" s="99">
        <v>300</v>
      </c>
      <c r="H231" s="99">
        <v>399</v>
      </c>
      <c r="I231" s="102" t="s">
        <v>686</v>
      </c>
      <c r="J231" s="102" t="s">
        <v>129</v>
      </c>
      <c r="K231" s="102" t="s">
        <v>674</v>
      </c>
      <c r="L231" s="132">
        <v>39</v>
      </c>
      <c r="M231" s="99">
        <v>21</v>
      </c>
      <c r="N231" s="99" t="s">
        <v>69</v>
      </c>
      <c r="AF231" s="103">
        <v>15921.6</v>
      </c>
      <c r="AH231" s="99"/>
      <c r="AQ231" s="99"/>
      <c r="AR231" s="99"/>
      <c r="AT231" s="99"/>
      <c r="AU231" s="99"/>
      <c r="AZ231" s="99">
        <v>641.97165302716098</v>
      </c>
      <c r="BA231" s="99">
        <v>16</v>
      </c>
      <c r="BB231" s="104">
        <v>10272</v>
      </c>
      <c r="BC231" s="82">
        <f>BB231/(5280*11.67)</f>
        <v>0.16670561657708188</v>
      </c>
      <c r="BD231" s="199"/>
    </row>
    <row r="232" spans="1:56" x14ac:dyDescent="0.25">
      <c r="A232" s="209"/>
      <c r="B232" s="48"/>
      <c r="C232" s="48"/>
      <c r="D232" s="48"/>
      <c r="E232" s="49">
        <v>42917</v>
      </c>
      <c r="F232" s="50"/>
      <c r="G232" s="99"/>
      <c r="H232" s="99"/>
      <c r="I232" s="51" t="s">
        <v>135</v>
      </c>
      <c r="J232" s="51" t="s">
        <v>136</v>
      </c>
      <c r="K232" s="51" t="s">
        <v>78</v>
      </c>
      <c r="L232" s="52"/>
      <c r="M232" s="48">
        <v>21</v>
      </c>
      <c r="N232" s="48" t="s">
        <v>69</v>
      </c>
      <c r="O232" s="48"/>
      <c r="P232" s="48"/>
      <c r="Q232" s="48"/>
      <c r="R232" s="48"/>
      <c r="S232" s="48"/>
      <c r="T232" s="48"/>
      <c r="U232" s="48"/>
      <c r="V232" s="48"/>
      <c r="W232" s="48"/>
      <c r="X232" s="48"/>
      <c r="Y232" s="48"/>
      <c r="Z232" s="48"/>
      <c r="AA232" s="48"/>
      <c r="AB232" s="48"/>
      <c r="AC232" s="48"/>
      <c r="AD232" s="48"/>
      <c r="AE232" s="48"/>
      <c r="AF232" s="57">
        <v>27956</v>
      </c>
      <c r="AG232" s="57"/>
      <c r="AH232" s="50"/>
      <c r="AI232" s="99" t="s">
        <v>177</v>
      </c>
      <c r="AJ232" s="58"/>
      <c r="AK232" s="57"/>
      <c r="AL232" s="57"/>
      <c r="AM232" s="48"/>
      <c r="AN232" s="57"/>
      <c r="AO232" s="57"/>
      <c r="AP232" s="48"/>
      <c r="AQ232" s="57"/>
      <c r="AR232" s="57"/>
      <c r="AS232" s="48"/>
      <c r="AT232" s="57"/>
      <c r="AU232" s="57"/>
      <c r="AV232" s="48"/>
      <c r="AW232" s="48"/>
      <c r="AX232" s="48"/>
      <c r="AY232" s="143" t="s">
        <v>227</v>
      </c>
      <c r="AZ232" s="48"/>
      <c r="BA232" s="48"/>
      <c r="BB232" s="81">
        <v>16943</v>
      </c>
      <c r="BC232" s="82">
        <f>BB232/(5280*11.67)</f>
        <v>0.27497013840201501</v>
      </c>
      <c r="BD232" s="199"/>
    </row>
    <row r="233" spans="1:56" x14ac:dyDescent="0.25">
      <c r="A233" s="209"/>
      <c r="B233" s="99" t="s">
        <v>66</v>
      </c>
      <c r="F233" s="99"/>
      <c r="G233" s="99">
        <v>300</v>
      </c>
      <c r="H233" s="99">
        <v>399</v>
      </c>
      <c r="I233" s="102" t="s">
        <v>687</v>
      </c>
      <c r="J233" s="102" t="s">
        <v>129</v>
      </c>
      <c r="K233" s="102" t="s">
        <v>674</v>
      </c>
      <c r="L233" s="132">
        <v>23</v>
      </c>
      <c r="M233" s="99">
        <v>21</v>
      </c>
      <c r="N233" s="99" t="s">
        <v>69</v>
      </c>
      <c r="AF233" s="103">
        <v>20945.150000000001</v>
      </c>
      <c r="AH233" s="99"/>
      <c r="AQ233" s="99"/>
      <c r="AR233" s="99"/>
      <c r="AT233" s="99"/>
      <c r="AU233" s="99"/>
      <c r="AZ233" s="99">
        <v>750.73798661235105</v>
      </c>
      <c r="BA233" s="99">
        <v>18</v>
      </c>
      <c r="BB233" s="104">
        <v>13513</v>
      </c>
      <c r="BC233" s="82">
        <f>BB233/(5280*11.67)</f>
        <v>0.21930422476694972</v>
      </c>
      <c r="BD233" s="199"/>
    </row>
    <row r="234" spans="1:56" x14ac:dyDescent="0.25">
      <c r="A234" s="209"/>
      <c r="B234" s="48"/>
      <c r="C234" s="48"/>
      <c r="D234" s="48"/>
      <c r="E234" s="49">
        <v>42917</v>
      </c>
      <c r="F234" s="50"/>
      <c r="G234" s="99"/>
      <c r="H234" s="99"/>
      <c r="I234" s="51" t="s">
        <v>130</v>
      </c>
      <c r="J234" s="51" t="s">
        <v>131</v>
      </c>
      <c r="K234" s="51" t="s">
        <v>132</v>
      </c>
      <c r="L234" s="52"/>
      <c r="M234" s="48">
        <v>21</v>
      </c>
      <c r="N234" s="48" t="s">
        <v>69</v>
      </c>
      <c r="O234" s="48"/>
      <c r="P234" s="48"/>
      <c r="Q234" s="48"/>
      <c r="R234" s="48"/>
      <c r="S234" s="48"/>
      <c r="T234" s="48"/>
      <c r="U234" s="48"/>
      <c r="V234" s="48"/>
      <c r="W234" s="48"/>
      <c r="X234" s="48"/>
      <c r="Y234" s="48"/>
      <c r="Z234" s="48"/>
      <c r="AA234" s="48"/>
      <c r="AB234" s="48"/>
      <c r="AC234" s="48"/>
      <c r="AD234" s="48"/>
      <c r="AE234" s="48"/>
      <c r="AF234" s="57">
        <v>57107</v>
      </c>
      <c r="AG234" s="57"/>
      <c r="AH234" s="50"/>
      <c r="AI234" s="48" t="s">
        <v>133</v>
      </c>
      <c r="AJ234" s="58" t="s">
        <v>134</v>
      </c>
      <c r="AK234" s="57">
        <v>50000</v>
      </c>
      <c r="AL234" s="57"/>
      <c r="AM234" s="48"/>
      <c r="AN234" s="57"/>
      <c r="AO234" s="57"/>
      <c r="AP234" s="48"/>
      <c r="AQ234" s="57"/>
      <c r="AR234" s="57"/>
      <c r="AS234" s="48"/>
      <c r="AT234" s="57"/>
      <c r="AU234" s="57"/>
      <c r="AV234" s="48"/>
      <c r="AW234" s="48"/>
      <c r="AX234" s="48"/>
      <c r="AY234" s="143" t="s">
        <v>227</v>
      </c>
      <c r="AZ234" s="48"/>
      <c r="BA234" s="48"/>
      <c r="BB234" s="81">
        <v>34610</v>
      </c>
      <c r="BC234" s="82">
        <f>BB234/(5280*11.67)</f>
        <v>0.56169016644595049</v>
      </c>
      <c r="BD234" s="199"/>
    </row>
    <row r="235" spans="1:56" x14ac:dyDescent="0.25">
      <c r="A235" s="209"/>
      <c r="B235" s="99" t="s">
        <v>66</v>
      </c>
      <c r="E235" s="100"/>
      <c r="G235" s="99">
        <v>6800</v>
      </c>
      <c r="H235" s="99">
        <v>7099</v>
      </c>
      <c r="I235" s="102" t="s">
        <v>674</v>
      </c>
      <c r="J235" s="102" t="s">
        <v>688</v>
      </c>
      <c r="K235" s="102" t="s">
        <v>78</v>
      </c>
      <c r="L235" s="132">
        <v>44.162428559595796</v>
      </c>
      <c r="M235" s="99">
        <v>21</v>
      </c>
      <c r="N235" s="99" t="s">
        <v>69</v>
      </c>
      <c r="AF235" s="103">
        <v>37426.300000000003</v>
      </c>
      <c r="AY235" s="109"/>
      <c r="AZ235" s="99">
        <v>1442.248314221725</v>
      </c>
      <c r="BA235" s="99">
        <v>16.74191591135942</v>
      </c>
      <c r="BB235" s="104">
        <v>24146</v>
      </c>
      <c r="BC235" s="82">
        <f>BB235/(5280*11.67)</f>
        <v>0.39186855703565215</v>
      </c>
      <c r="BD235" s="199"/>
    </row>
    <row r="236" spans="1:56" x14ac:dyDescent="0.25">
      <c r="A236" s="209"/>
      <c r="B236" s="99" t="s">
        <v>66</v>
      </c>
      <c r="F236" s="99"/>
      <c r="G236" s="99">
        <v>4800</v>
      </c>
      <c r="H236" s="99">
        <v>5999</v>
      </c>
      <c r="I236" s="102" t="s">
        <v>689</v>
      </c>
      <c r="J236" s="102" t="s">
        <v>690</v>
      </c>
      <c r="K236" s="102" t="s">
        <v>685</v>
      </c>
      <c r="L236" s="132">
        <v>14</v>
      </c>
      <c r="M236" s="99">
        <v>21</v>
      </c>
      <c r="N236" s="99" t="s">
        <v>69</v>
      </c>
      <c r="AF236" s="103">
        <v>30860.5</v>
      </c>
      <c r="AH236" s="99"/>
      <c r="AQ236" s="99"/>
      <c r="AR236" s="99"/>
      <c r="AT236" s="99"/>
      <c r="AU236" s="99"/>
      <c r="AZ236" s="99">
        <v>996</v>
      </c>
      <c r="BA236" s="99">
        <v>20</v>
      </c>
      <c r="BB236" s="104">
        <v>19910</v>
      </c>
      <c r="BC236" s="82">
        <f>BB236/(5280*11.67)</f>
        <v>0.3231219651528135</v>
      </c>
      <c r="BD236" s="199"/>
    </row>
    <row r="237" spans="1:56" x14ac:dyDescent="0.25">
      <c r="A237" s="209"/>
      <c r="B237" s="99" t="s">
        <v>66</v>
      </c>
      <c r="F237" s="99"/>
      <c r="G237" s="99">
        <v>6100</v>
      </c>
      <c r="H237" s="99">
        <v>6199</v>
      </c>
      <c r="I237" s="102" t="s">
        <v>691</v>
      </c>
      <c r="J237" s="102" t="s">
        <v>692</v>
      </c>
      <c r="K237" s="102" t="s">
        <v>693</v>
      </c>
      <c r="L237" s="132">
        <v>78.468596741021983</v>
      </c>
      <c r="M237" s="99">
        <v>21</v>
      </c>
      <c r="N237" s="99" t="s">
        <v>69</v>
      </c>
      <c r="AF237" s="103">
        <v>39190.200000000004</v>
      </c>
      <c r="AH237" s="99"/>
      <c r="AQ237" s="99"/>
      <c r="AR237" s="99"/>
      <c r="AT237" s="99"/>
      <c r="AU237" s="99"/>
      <c r="AZ237" s="99">
        <v>1053.4975253105931</v>
      </c>
      <c r="BA237" s="99">
        <v>24.000056376540371</v>
      </c>
      <c r="BB237" s="104">
        <v>25284</v>
      </c>
      <c r="BC237" s="82">
        <f>BB237/(5280*11.67)</f>
        <v>0.41033730622419567</v>
      </c>
      <c r="BD237" s="199"/>
    </row>
    <row r="238" spans="1:56" x14ac:dyDescent="0.25">
      <c r="A238" s="198"/>
      <c r="B238" s="99" t="s">
        <v>66</v>
      </c>
      <c r="E238" s="100"/>
      <c r="G238" s="99">
        <v>500</v>
      </c>
      <c r="H238" s="99">
        <v>599</v>
      </c>
      <c r="I238" s="102" t="s">
        <v>680</v>
      </c>
      <c r="J238" s="102" t="s">
        <v>694</v>
      </c>
      <c r="K238" s="102" t="s">
        <v>682</v>
      </c>
      <c r="L238" s="132">
        <v>53</v>
      </c>
      <c r="M238" s="99">
        <v>21</v>
      </c>
      <c r="N238" s="99" t="s">
        <v>69</v>
      </c>
      <c r="AB238" s="101"/>
      <c r="AE238" s="103"/>
      <c r="AF238" s="103">
        <v>10696.550000000001</v>
      </c>
      <c r="AY238" s="109"/>
      <c r="AZ238" s="104">
        <v>314</v>
      </c>
      <c r="BA238" s="104">
        <v>22</v>
      </c>
      <c r="BB238" s="104">
        <v>6901</v>
      </c>
      <c r="BC238" s="82">
        <f>BB238/(5280*11.67)</f>
        <v>0.11199722157305705</v>
      </c>
      <c r="BD238" s="199"/>
    </row>
    <row r="239" spans="1:56" x14ac:dyDescent="0.25">
      <c r="A239" s="198"/>
      <c r="B239" s="99" t="s">
        <v>66</v>
      </c>
      <c r="E239" s="100"/>
      <c r="G239" s="99">
        <v>700</v>
      </c>
      <c r="H239" s="99">
        <v>799</v>
      </c>
      <c r="I239" s="102" t="s">
        <v>680</v>
      </c>
      <c r="J239" s="102" t="s">
        <v>695</v>
      </c>
      <c r="K239" s="102" t="s">
        <v>679</v>
      </c>
      <c r="L239" s="132">
        <v>54</v>
      </c>
      <c r="M239" s="107">
        <v>21</v>
      </c>
      <c r="N239" s="99" t="s">
        <v>69</v>
      </c>
      <c r="AB239" s="101"/>
      <c r="AE239" s="103"/>
      <c r="AF239" s="103">
        <v>9114</v>
      </c>
      <c r="AY239" s="109"/>
      <c r="AZ239" s="104">
        <v>294</v>
      </c>
      <c r="BA239" s="104">
        <v>20</v>
      </c>
      <c r="BB239" s="104">
        <v>5880</v>
      </c>
      <c r="BC239" s="82">
        <f>BB239/(5280*11.67)</f>
        <v>9.5427280517254812E-2</v>
      </c>
      <c r="BD239" s="199"/>
    </row>
    <row r="240" spans="1:56" x14ac:dyDescent="0.25">
      <c r="A240" s="198"/>
      <c r="B240" s="99" t="s">
        <v>66</v>
      </c>
      <c r="F240" s="99"/>
      <c r="G240" s="99">
        <v>300</v>
      </c>
      <c r="H240" s="99">
        <v>399</v>
      </c>
      <c r="I240" s="102" t="s">
        <v>696</v>
      </c>
      <c r="J240" s="102" t="s">
        <v>129</v>
      </c>
      <c r="K240" s="102" t="s">
        <v>78</v>
      </c>
      <c r="L240" s="132">
        <v>29</v>
      </c>
      <c r="M240" s="99">
        <v>21</v>
      </c>
      <c r="N240" s="99" t="s">
        <v>69</v>
      </c>
      <c r="AF240" s="103">
        <v>7184.25</v>
      </c>
      <c r="AH240" s="99"/>
      <c r="AQ240" s="99"/>
      <c r="AR240" s="99"/>
      <c r="AT240" s="99"/>
      <c r="AU240" s="99"/>
      <c r="AZ240" s="99">
        <v>579.31291652165498</v>
      </c>
      <c r="BA240" s="99">
        <v>8</v>
      </c>
      <c r="BB240" s="104">
        <v>4635</v>
      </c>
      <c r="BC240" s="82">
        <f>BB240/(5280*11.67)</f>
        <v>7.5222014489366676E-2</v>
      </c>
      <c r="BD240" s="199"/>
    </row>
    <row r="241" spans="1:56" x14ac:dyDescent="0.25">
      <c r="A241" s="198"/>
      <c r="B241" s="48" t="s">
        <v>66</v>
      </c>
      <c r="C241" s="48"/>
      <c r="D241" s="48" t="s">
        <v>223</v>
      </c>
      <c r="E241" s="49">
        <v>43282</v>
      </c>
      <c r="F241" s="80"/>
      <c r="G241" s="48">
        <v>6700</v>
      </c>
      <c r="H241" s="48">
        <v>6799</v>
      </c>
      <c r="I241" s="51" t="s">
        <v>205</v>
      </c>
      <c r="J241" s="51" t="s">
        <v>201</v>
      </c>
      <c r="K241" s="51" t="s">
        <v>204</v>
      </c>
      <c r="L241" s="58">
        <v>2</v>
      </c>
      <c r="M241" s="48">
        <v>21</v>
      </c>
      <c r="N241" s="99" t="s">
        <v>69</v>
      </c>
      <c r="AB241" s="101">
        <v>0</v>
      </c>
      <c r="AF241" s="103">
        <v>14709.600000000002</v>
      </c>
      <c r="AI241" s="99" t="s">
        <v>115</v>
      </c>
      <c r="AK241" s="103">
        <v>14709.600000000002</v>
      </c>
      <c r="AL241" s="103" t="str">
        <f>IF(AG241="","",AG241)</f>
        <v/>
      </c>
      <c r="AY241" s="109"/>
      <c r="AZ241" s="104">
        <v>408.6</v>
      </c>
      <c r="BA241" s="104">
        <v>24.000000000000004</v>
      </c>
      <c r="BB241" s="81">
        <v>9806.4000000000015</v>
      </c>
      <c r="BC241" s="82">
        <f>BB241/(5280*11.67)</f>
        <v>0.15914933395653194</v>
      </c>
      <c r="BD241" s="199"/>
    </row>
    <row r="242" spans="1:56" x14ac:dyDescent="0.25">
      <c r="A242" s="198"/>
      <c r="B242" s="48" t="s">
        <v>66</v>
      </c>
      <c r="C242" s="48"/>
      <c r="D242" s="48" t="s">
        <v>223</v>
      </c>
      <c r="E242" s="49">
        <v>43282</v>
      </c>
      <c r="F242" s="80"/>
      <c r="G242" s="48">
        <v>6500</v>
      </c>
      <c r="H242" s="48">
        <v>6699</v>
      </c>
      <c r="I242" s="51" t="s">
        <v>205</v>
      </c>
      <c r="J242" s="51" t="s">
        <v>201</v>
      </c>
      <c r="K242" s="51" t="s">
        <v>206</v>
      </c>
      <c r="L242" s="58">
        <v>53.977723345801195</v>
      </c>
      <c r="M242" s="48">
        <v>21</v>
      </c>
      <c r="N242" s="99" t="s">
        <v>69</v>
      </c>
      <c r="AB242" s="99">
        <v>4</v>
      </c>
      <c r="AF242" s="103">
        <v>45316.5</v>
      </c>
      <c r="AI242" s="99" t="s">
        <v>115</v>
      </c>
      <c r="AK242" s="103">
        <v>45316.5</v>
      </c>
      <c r="AL242" s="103" t="str">
        <f>IF(AG242="","",AG242)</f>
        <v/>
      </c>
      <c r="AY242" s="109"/>
      <c r="AZ242" s="99">
        <v>1316.5660123774539</v>
      </c>
      <c r="BA242" s="99">
        <v>22.94681749033229</v>
      </c>
      <c r="BB242" s="81">
        <v>30211</v>
      </c>
      <c r="BC242" s="82">
        <f>BB242/(5280*11.67)</f>
        <v>0.49029822648074578</v>
      </c>
      <c r="BD242" s="199"/>
    </row>
    <row r="243" spans="1:56" x14ac:dyDescent="0.25">
      <c r="A243" s="198"/>
      <c r="B243" s="99" t="s">
        <v>66</v>
      </c>
      <c r="E243" s="100"/>
      <c r="G243" s="99">
        <v>5900</v>
      </c>
      <c r="H243" s="99">
        <v>6199</v>
      </c>
      <c r="I243" s="102" t="s">
        <v>697</v>
      </c>
      <c r="J243" s="102" t="s">
        <v>684</v>
      </c>
      <c r="K243" s="102" t="s">
        <v>78</v>
      </c>
      <c r="L243" s="132">
        <v>41.690418806105697</v>
      </c>
      <c r="M243" s="99">
        <v>21</v>
      </c>
      <c r="N243" s="99" t="s">
        <v>69</v>
      </c>
      <c r="AB243" s="101"/>
      <c r="AE243" s="103"/>
      <c r="AF243" s="103">
        <v>44374.950000000004</v>
      </c>
      <c r="AY243" s="109"/>
      <c r="AZ243" s="104">
        <v>1192.8762869813511</v>
      </c>
      <c r="BA243" s="104">
        <v>23.999974106659035</v>
      </c>
      <c r="BB243" s="104">
        <v>28629</v>
      </c>
      <c r="BC243" s="82">
        <f>BB243/(5280*11.67)</f>
        <v>0.46462374386538913</v>
      </c>
      <c r="BD243" s="199"/>
    </row>
    <row r="244" spans="1:56" x14ac:dyDescent="0.25">
      <c r="A244" s="198"/>
      <c r="B244" s="99" t="s">
        <v>66</v>
      </c>
      <c r="F244" s="99"/>
      <c r="G244" s="99">
        <v>200</v>
      </c>
      <c r="H244" s="99">
        <v>399</v>
      </c>
      <c r="I244" s="102" t="s">
        <v>677</v>
      </c>
      <c r="J244" s="102" t="s">
        <v>676</v>
      </c>
      <c r="K244" s="102" t="s">
        <v>698</v>
      </c>
      <c r="L244" s="132">
        <v>52.759037111334003</v>
      </c>
      <c r="M244" s="99">
        <v>21</v>
      </c>
      <c r="N244" s="99" t="s">
        <v>69</v>
      </c>
      <c r="AF244" s="103">
        <v>38633.75</v>
      </c>
      <c r="AH244" s="99"/>
      <c r="AQ244" s="99"/>
      <c r="AR244" s="99"/>
      <c r="AT244" s="99"/>
      <c r="AU244" s="99"/>
      <c r="AZ244" s="99">
        <v>1704.5485143992798</v>
      </c>
      <c r="BA244" s="99">
        <v>14.622640417356566</v>
      </c>
      <c r="BB244" s="104">
        <v>24925</v>
      </c>
      <c r="BC244" s="82">
        <f>BB244/(5280*11.67)</f>
        <v>0.40451104879125444</v>
      </c>
      <c r="BD244" s="199"/>
    </row>
    <row r="245" spans="1:56" x14ac:dyDescent="0.25">
      <c r="A245" s="198"/>
      <c r="B245" s="99" t="s">
        <v>66</v>
      </c>
      <c r="E245" s="100"/>
      <c r="F245" s="54"/>
      <c r="G245" s="99">
        <v>5000</v>
      </c>
      <c r="H245" s="99">
        <v>5199</v>
      </c>
      <c r="I245" s="111" t="s">
        <v>695</v>
      </c>
      <c r="J245" s="111" t="s">
        <v>681</v>
      </c>
      <c r="K245" s="111" t="s">
        <v>78</v>
      </c>
      <c r="L245" s="132">
        <v>65.175336000820764</v>
      </c>
      <c r="M245" s="99">
        <v>21</v>
      </c>
      <c r="N245" s="99" t="s">
        <v>69</v>
      </c>
      <c r="Q245" s="101"/>
      <c r="R245" s="101"/>
      <c r="S245" s="105"/>
      <c r="T245" s="101"/>
      <c r="V245" s="101"/>
      <c r="W245" s="103"/>
      <c r="X245" s="103"/>
      <c r="Y245" s="103"/>
      <c r="Z245" s="103"/>
      <c r="AA245" s="103"/>
      <c r="AC245" s="103"/>
      <c r="AD245" s="103"/>
      <c r="AF245" s="103">
        <v>30215.7</v>
      </c>
      <c r="AH245" s="54"/>
      <c r="AJ245" s="106"/>
      <c r="AM245" s="203"/>
      <c r="AW245" s="103"/>
      <c r="AX245" s="103"/>
      <c r="AZ245" s="99">
        <v>935.09801427929597</v>
      </c>
      <c r="BA245" s="99">
        <v>20.847012508121434</v>
      </c>
      <c r="BB245" s="104">
        <v>19494</v>
      </c>
      <c r="BC245" s="82">
        <f>BB245/(5280*11.67)</f>
        <v>0.31637064734751114</v>
      </c>
      <c r="BD245" s="199"/>
    </row>
    <row r="246" spans="1:56" x14ac:dyDescent="0.25">
      <c r="A246" s="198"/>
      <c r="B246" s="99" t="s">
        <v>66</v>
      </c>
      <c r="F246" s="99"/>
      <c r="G246" s="99">
        <v>2825</v>
      </c>
      <c r="H246" s="99">
        <v>2899</v>
      </c>
      <c r="I246" s="102" t="s">
        <v>699</v>
      </c>
      <c r="J246" s="102" t="s">
        <v>691</v>
      </c>
      <c r="K246" s="102" t="s">
        <v>690</v>
      </c>
      <c r="L246" s="132">
        <v>78</v>
      </c>
      <c r="M246" s="99">
        <v>21</v>
      </c>
      <c r="N246" s="99" t="s">
        <v>69</v>
      </c>
      <c r="AF246" s="103">
        <v>12877.4</v>
      </c>
      <c r="AH246" s="99"/>
      <c r="AQ246" s="99"/>
      <c r="AR246" s="99"/>
      <c r="AT246" s="99"/>
      <c r="AU246" s="99"/>
      <c r="AZ246" s="99">
        <v>346</v>
      </c>
      <c r="BA246" s="99">
        <v>24</v>
      </c>
      <c r="BB246" s="104">
        <v>8308</v>
      </c>
      <c r="BC246" s="82">
        <f>BB246/(5280*11.67)</f>
        <v>0.13483160655397158</v>
      </c>
      <c r="BD246" s="199"/>
    </row>
    <row r="247" spans="1:56" x14ac:dyDescent="0.25">
      <c r="A247" s="198"/>
      <c r="B247" s="99" t="s">
        <v>66</v>
      </c>
      <c r="F247" s="99"/>
      <c r="G247" s="99">
        <v>900</v>
      </c>
      <c r="H247" s="99">
        <v>1199</v>
      </c>
      <c r="I247" s="102" t="s">
        <v>690</v>
      </c>
      <c r="J247" s="102" t="s">
        <v>200</v>
      </c>
      <c r="K247" s="102" t="s">
        <v>78</v>
      </c>
      <c r="L247" s="132">
        <v>52.663773309443229</v>
      </c>
      <c r="M247" s="99">
        <v>21</v>
      </c>
      <c r="N247" s="99" t="s">
        <v>69</v>
      </c>
      <c r="AF247" s="103">
        <v>116784.75</v>
      </c>
      <c r="AH247" s="99"/>
      <c r="AM247" s="103"/>
      <c r="AQ247" s="99"/>
      <c r="AR247" s="99"/>
      <c r="AT247" s="99"/>
      <c r="AU247" s="99"/>
      <c r="AZ247" s="99">
        <v>3947.8217683090443</v>
      </c>
      <c r="BA247" s="99">
        <v>19.085208102561388</v>
      </c>
      <c r="BB247" s="104">
        <v>75345</v>
      </c>
      <c r="BC247" s="82">
        <f>BB247/(5280*11.67)</f>
        <v>1.2227837500973748</v>
      </c>
      <c r="BD247" s="199"/>
    </row>
    <row r="248" spans="1:56" x14ac:dyDescent="0.25">
      <c r="A248" s="198"/>
      <c r="B248" s="99" t="s">
        <v>66</v>
      </c>
      <c r="F248" s="99"/>
      <c r="G248" s="99">
        <v>2800</v>
      </c>
      <c r="H248" s="99">
        <v>2899</v>
      </c>
      <c r="I248" s="102" t="s">
        <v>693</v>
      </c>
      <c r="J248" s="102" t="s">
        <v>217</v>
      </c>
      <c r="K248" s="102" t="s">
        <v>691</v>
      </c>
      <c r="L248" s="132">
        <v>85</v>
      </c>
      <c r="M248" s="99">
        <v>21</v>
      </c>
      <c r="N248" s="99" t="s">
        <v>69</v>
      </c>
      <c r="AF248" s="103">
        <v>29848.350000000002</v>
      </c>
      <c r="AH248" s="99"/>
      <c r="AQ248" s="99"/>
      <c r="AR248" s="99"/>
      <c r="AT248" s="99"/>
      <c r="AU248" s="99"/>
      <c r="AZ248" s="99">
        <v>837</v>
      </c>
      <c r="BA248" s="99">
        <v>23</v>
      </c>
      <c r="BB248" s="104">
        <v>19257</v>
      </c>
      <c r="BC248" s="82">
        <f>BB248/(5280*11.67)</f>
        <v>0.3125243436940095</v>
      </c>
      <c r="BD248" s="199"/>
    </row>
    <row r="249" spans="1:56" x14ac:dyDescent="0.25">
      <c r="A249" s="198"/>
      <c r="B249" s="99" t="s">
        <v>66</v>
      </c>
      <c r="E249" s="100"/>
      <c r="G249" s="99">
        <v>5400</v>
      </c>
      <c r="H249" s="99">
        <v>5499</v>
      </c>
      <c r="I249" s="102" t="s">
        <v>700</v>
      </c>
      <c r="J249" s="102" t="s">
        <v>701</v>
      </c>
      <c r="K249" s="102" t="s">
        <v>78</v>
      </c>
      <c r="L249" s="132">
        <v>47</v>
      </c>
      <c r="M249" s="99">
        <v>21</v>
      </c>
      <c r="N249" s="99" t="s">
        <v>69</v>
      </c>
      <c r="AF249" s="103">
        <v>46949.5</v>
      </c>
      <c r="AM249" s="108"/>
      <c r="AY249" s="109"/>
      <c r="AZ249" s="99">
        <v>1121.83975505896</v>
      </c>
      <c r="BA249" s="99">
        <v>27</v>
      </c>
      <c r="BB249" s="104">
        <v>30290</v>
      </c>
      <c r="BC249" s="82">
        <f>BB249/(5280*11.67)</f>
        <v>0.49158032769857962</v>
      </c>
      <c r="BD249" s="199"/>
    </row>
    <row r="250" spans="1:56" x14ac:dyDescent="0.25">
      <c r="A250" s="198"/>
      <c r="B250" s="99" t="s">
        <v>74</v>
      </c>
      <c r="G250" s="72">
        <v>9900</v>
      </c>
      <c r="H250" s="72">
        <v>11699</v>
      </c>
      <c r="I250" s="102" t="s">
        <v>702</v>
      </c>
      <c r="J250" s="102" t="s">
        <v>103</v>
      </c>
      <c r="K250" s="102" t="s">
        <v>137</v>
      </c>
      <c r="L250" s="106">
        <v>72.774033063006868</v>
      </c>
      <c r="M250" s="99">
        <v>22</v>
      </c>
      <c r="N250" s="99" t="s">
        <v>121</v>
      </c>
      <c r="AF250" s="103">
        <v>100000</v>
      </c>
      <c r="AZ250" s="99">
        <v>9967.872099744267</v>
      </c>
      <c r="BA250" s="99">
        <v>19.298000423273404</v>
      </c>
      <c r="BB250" s="104">
        <v>192360</v>
      </c>
      <c r="BC250" s="82">
        <f>BB250/(5280*11.67)</f>
        <v>3.1218353197787647</v>
      </c>
      <c r="BD250" s="199"/>
    </row>
    <row r="251" spans="1:56" x14ac:dyDescent="0.25">
      <c r="A251" s="198"/>
      <c r="B251" s="99" t="s">
        <v>66</v>
      </c>
      <c r="D251" s="99" t="s">
        <v>857</v>
      </c>
      <c r="G251" s="72">
        <v>9000</v>
      </c>
      <c r="H251" s="72">
        <v>9199</v>
      </c>
      <c r="I251" s="102" t="s">
        <v>703</v>
      </c>
      <c r="J251" s="102" t="s">
        <v>336</v>
      </c>
      <c r="K251" s="102" t="s">
        <v>103</v>
      </c>
      <c r="L251" s="121">
        <v>64.67381789916513</v>
      </c>
      <c r="M251" s="99">
        <v>22</v>
      </c>
      <c r="N251" s="99" t="s">
        <v>71</v>
      </c>
      <c r="AF251" s="103">
        <v>139346.24693219998</v>
      </c>
      <c r="AG251" s="103">
        <v>8629.1</v>
      </c>
      <c r="AZ251" s="99">
        <v>4021.5367080000001</v>
      </c>
      <c r="BA251" s="99">
        <v>20.999999999999996</v>
      </c>
      <c r="BB251" s="104">
        <v>84452.270867999992</v>
      </c>
      <c r="BC251" s="82">
        <f>BB251/(5280*11.67)</f>
        <v>1.3705868269455479</v>
      </c>
      <c r="BD251" s="199"/>
    </row>
    <row r="252" spans="1:56" x14ac:dyDescent="0.25">
      <c r="A252" s="198"/>
      <c r="B252" s="99" t="s">
        <v>66</v>
      </c>
      <c r="D252" s="99" t="s">
        <v>785</v>
      </c>
      <c r="E252" s="100"/>
      <c r="G252" s="99">
        <v>8600</v>
      </c>
      <c r="H252" s="99">
        <v>8609</v>
      </c>
      <c r="I252" s="102" t="s">
        <v>704</v>
      </c>
      <c r="J252" s="102" t="s">
        <v>705</v>
      </c>
      <c r="K252" s="102" t="s">
        <v>706</v>
      </c>
      <c r="L252" s="132">
        <v>56.121466219453758</v>
      </c>
      <c r="M252" s="99">
        <v>22</v>
      </c>
      <c r="N252" s="99" t="s">
        <v>69</v>
      </c>
      <c r="AB252" s="101"/>
      <c r="AE252" s="103"/>
      <c r="AF252" s="103">
        <v>25878.799999999999</v>
      </c>
      <c r="AG252" s="103" t="s">
        <v>858</v>
      </c>
      <c r="AY252" s="109"/>
      <c r="AZ252" s="104">
        <v>695.67544570093696</v>
      </c>
      <c r="BA252" s="104">
        <v>23.99969713344953</v>
      </c>
      <c r="BB252" s="104">
        <v>16696</v>
      </c>
      <c r="BC252" s="82">
        <f>BB252/(5280*11.67)</f>
        <v>0.27096154345511675</v>
      </c>
      <c r="BD252" s="199"/>
    </row>
    <row r="253" spans="1:56" x14ac:dyDescent="0.25">
      <c r="A253" s="198"/>
      <c r="B253" s="99" t="s">
        <v>66</v>
      </c>
      <c r="D253" s="99" t="s">
        <v>785</v>
      </c>
      <c r="E253" s="100"/>
      <c r="G253" s="99">
        <v>10500</v>
      </c>
      <c r="H253" s="99">
        <v>10699</v>
      </c>
      <c r="I253" s="202" t="s">
        <v>707</v>
      </c>
      <c r="J253" s="202" t="s">
        <v>78</v>
      </c>
      <c r="K253" s="202" t="s">
        <v>78</v>
      </c>
      <c r="L253" s="132">
        <v>49.748600178527958</v>
      </c>
      <c r="M253" s="99">
        <v>22</v>
      </c>
      <c r="N253" s="203" t="s">
        <v>69</v>
      </c>
      <c r="Q253" s="101"/>
      <c r="R253" s="101"/>
      <c r="S253" s="105"/>
      <c r="T253" s="101"/>
      <c r="V253" s="101"/>
      <c r="W253" s="103"/>
      <c r="X253" s="103"/>
      <c r="Y253" s="103"/>
      <c r="Z253" s="103"/>
      <c r="AA253" s="103"/>
      <c r="AC253" s="103"/>
      <c r="AD253" s="103"/>
      <c r="AF253" s="103">
        <v>76402.600000000006</v>
      </c>
      <c r="AG253" s="103">
        <v>14543.61</v>
      </c>
      <c r="AJ253" s="106"/>
      <c r="AZ253" s="99">
        <v>2155.5712889733327</v>
      </c>
      <c r="BA253" s="99">
        <v>22.867255772123901</v>
      </c>
      <c r="BB253" s="104">
        <v>49292</v>
      </c>
      <c r="BC253" s="82">
        <f>BB253/(5280*11.67)</f>
        <v>0.79996624341097355</v>
      </c>
      <c r="BD253" s="199"/>
    </row>
    <row r="254" spans="1:56" x14ac:dyDescent="0.25">
      <c r="A254" s="198"/>
      <c r="B254" s="26" t="s">
        <v>66</v>
      </c>
      <c r="C254" s="26"/>
      <c r="D254" s="26" t="s">
        <v>456</v>
      </c>
      <c r="E254" s="44"/>
      <c r="F254" s="45"/>
      <c r="G254" s="139">
        <v>8400</v>
      </c>
      <c r="H254" s="139">
        <v>9399</v>
      </c>
      <c r="I254" s="140" t="s">
        <v>207</v>
      </c>
      <c r="J254" s="140" t="s">
        <v>208</v>
      </c>
      <c r="K254" s="140" t="s">
        <v>337</v>
      </c>
      <c r="L254" s="141">
        <v>60.243974288211568</v>
      </c>
      <c r="M254" s="142">
        <v>23</v>
      </c>
      <c r="N254" s="142" t="s">
        <v>71</v>
      </c>
      <c r="O254" s="26"/>
      <c r="P254" s="26"/>
      <c r="Q254" s="26"/>
      <c r="R254" s="26"/>
      <c r="S254" s="26"/>
      <c r="T254" s="26"/>
      <c r="U254" s="26"/>
      <c r="V254" s="26"/>
      <c r="W254" s="26"/>
      <c r="X254" s="26"/>
      <c r="Y254" s="26"/>
      <c r="Z254" s="26"/>
      <c r="AA254" s="26"/>
      <c r="AB254" s="47">
        <v>0</v>
      </c>
      <c r="AC254" s="26"/>
      <c r="AD254" s="26"/>
      <c r="AE254" s="26"/>
      <c r="AF254" s="181">
        <v>221604.42150000003</v>
      </c>
      <c r="AG254" s="83" t="s">
        <v>786</v>
      </c>
      <c r="AH254" s="45" t="s">
        <v>739</v>
      </c>
      <c r="AI254" s="26"/>
      <c r="AJ254" s="47"/>
      <c r="AK254" s="83"/>
      <c r="AL254" s="83"/>
      <c r="AM254" s="26"/>
      <c r="AN254" s="83"/>
      <c r="AO254" s="83"/>
      <c r="AP254" s="26"/>
      <c r="AQ254" s="83"/>
      <c r="AR254" s="83"/>
      <c r="AS254" s="26"/>
      <c r="AT254" s="83"/>
      <c r="AU254" s="83"/>
      <c r="AV254" s="26"/>
      <c r="AW254" s="26"/>
      <c r="AX254" s="26"/>
      <c r="AY254" s="138" t="s">
        <v>339</v>
      </c>
      <c r="AZ254" s="182">
        <v>6395.51</v>
      </c>
      <c r="BA254" s="141">
        <v>21.000000000000004</v>
      </c>
      <c r="BB254" s="136">
        <v>134305.71000000002</v>
      </c>
      <c r="BC254" s="82">
        <f>BB254/(5280*11.67)</f>
        <v>2.1796647386461014</v>
      </c>
      <c r="BD254" s="199"/>
    </row>
    <row r="255" spans="1:56" ht="30" x14ac:dyDescent="0.25">
      <c r="A255" s="198"/>
      <c r="B255" s="26" t="s">
        <v>66</v>
      </c>
      <c r="C255" s="26"/>
      <c r="D255" s="26" t="s">
        <v>456</v>
      </c>
      <c r="E255" s="44"/>
      <c r="F255" s="45"/>
      <c r="G255" s="26"/>
      <c r="H255" s="26"/>
      <c r="I255" s="46" t="s">
        <v>208</v>
      </c>
      <c r="J255" s="46" t="s">
        <v>457</v>
      </c>
      <c r="K255" s="46" t="s">
        <v>207</v>
      </c>
      <c r="L255" s="84">
        <v>65</v>
      </c>
      <c r="M255" s="26">
        <v>23</v>
      </c>
      <c r="N255" s="26" t="s">
        <v>71</v>
      </c>
      <c r="O255" s="26"/>
      <c r="P255" s="26"/>
      <c r="Q255" s="26"/>
      <c r="R255" s="26"/>
      <c r="S255" s="26"/>
      <c r="T255" s="26"/>
      <c r="U255" s="26"/>
      <c r="V255" s="26"/>
      <c r="W255" s="26"/>
      <c r="X255" s="26"/>
      <c r="Y255" s="26"/>
      <c r="Z255" s="26"/>
      <c r="AA255" s="26"/>
      <c r="AB255" s="47"/>
      <c r="AC255" s="26"/>
      <c r="AD255" s="26"/>
      <c r="AE255" s="83"/>
      <c r="AF255" s="83">
        <v>145558</v>
      </c>
      <c r="AG255" s="83">
        <f>8645.18+318328.57</f>
        <v>326973.75</v>
      </c>
      <c r="AH255" s="45" t="s">
        <v>79</v>
      </c>
      <c r="AI255" s="26"/>
      <c r="AJ255" s="47"/>
      <c r="AK255" s="83"/>
      <c r="AL255" s="83"/>
      <c r="AM255" s="26"/>
      <c r="AN255" s="83"/>
      <c r="AO255" s="83"/>
      <c r="AP255" s="26"/>
      <c r="AQ255" s="83"/>
      <c r="AR255" s="83"/>
      <c r="AS255" s="26"/>
      <c r="AT255" s="83"/>
      <c r="AU255" s="83"/>
      <c r="AV255" s="26"/>
      <c r="AW255" s="26"/>
      <c r="AX255" s="26"/>
      <c r="AY255" s="150" t="s">
        <v>443</v>
      </c>
      <c r="AZ255" s="84"/>
      <c r="BA255" s="84"/>
      <c r="BB255" s="81"/>
      <c r="BC255" s="82"/>
      <c r="BD255" s="199"/>
    </row>
    <row r="256" spans="1:56" ht="30" x14ac:dyDescent="0.25">
      <c r="A256" s="198"/>
      <c r="B256" s="26" t="s">
        <v>66</v>
      </c>
      <c r="C256" s="26"/>
      <c r="D256" s="26" t="s">
        <v>456</v>
      </c>
      <c r="E256" s="44"/>
      <c r="F256" s="45"/>
      <c r="G256" s="26"/>
      <c r="H256" s="26"/>
      <c r="I256" s="46" t="s">
        <v>208</v>
      </c>
      <c r="J256" s="46" t="s">
        <v>335</v>
      </c>
      <c r="K256" s="46" t="s">
        <v>293</v>
      </c>
      <c r="L256" s="84">
        <v>65</v>
      </c>
      <c r="M256" s="26">
        <v>23</v>
      </c>
      <c r="N256" s="26" t="s">
        <v>71</v>
      </c>
      <c r="O256" s="26"/>
      <c r="P256" s="26"/>
      <c r="Q256" s="26"/>
      <c r="R256" s="26"/>
      <c r="S256" s="26"/>
      <c r="T256" s="26"/>
      <c r="U256" s="26"/>
      <c r="V256" s="26"/>
      <c r="W256" s="26"/>
      <c r="X256" s="26"/>
      <c r="Y256" s="26"/>
      <c r="Z256" s="26"/>
      <c r="AA256" s="26"/>
      <c r="AB256" s="47"/>
      <c r="AC256" s="26"/>
      <c r="AD256" s="26"/>
      <c r="AE256" s="83"/>
      <c r="AF256" s="83">
        <v>86290</v>
      </c>
      <c r="AG256" s="83" t="s">
        <v>464</v>
      </c>
      <c r="AH256" s="45" t="s">
        <v>79</v>
      </c>
      <c r="AI256" s="26"/>
      <c r="AJ256" s="47"/>
      <c r="AK256" s="83"/>
      <c r="AL256" s="83"/>
      <c r="AM256" s="26"/>
      <c r="AN256" s="83"/>
      <c r="AO256" s="83"/>
      <c r="AP256" s="26"/>
      <c r="AQ256" s="83"/>
      <c r="AR256" s="83"/>
      <c r="AS256" s="26"/>
      <c r="AT256" s="83"/>
      <c r="AU256" s="83"/>
      <c r="AV256" s="26"/>
      <c r="AW256" s="26"/>
      <c r="AX256" s="26"/>
      <c r="AY256" s="150" t="s">
        <v>443</v>
      </c>
      <c r="AZ256" s="84"/>
      <c r="BA256" s="84"/>
      <c r="BB256" s="81"/>
      <c r="BC256" s="82"/>
      <c r="BD256" s="199"/>
    </row>
    <row r="257" spans="1:56" x14ac:dyDescent="0.25">
      <c r="A257" s="198"/>
      <c r="B257" s="99" t="s">
        <v>66</v>
      </c>
      <c r="F257" s="99"/>
      <c r="G257" s="99">
        <v>8300</v>
      </c>
      <c r="H257" s="99">
        <v>8499</v>
      </c>
      <c r="I257" s="102" t="s">
        <v>708</v>
      </c>
      <c r="J257" s="102" t="s">
        <v>709</v>
      </c>
      <c r="K257" s="102" t="s">
        <v>710</v>
      </c>
      <c r="L257" s="121">
        <v>44</v>
      </c>
      <c r="M257" s="203">
        <v>23</v>
      </c>
      <c r="N257" s="99" t="s">
        <v>69</v>
      </c>
      <c r="AF257" s="103">
        <v>46244</v>
      </c>
      <c r="AH257" s="99"/>
      <c r="AQ257" s="99"/>
      <c r="AR257" s="99"/>
      <c r="AT257" s="99"/>
      <c r="AU257" s="99"/>
      <c r="AZ257" s="99">
        <v>1005</v>
      </c>
      <c r="BA257" s="99">
        <v>23</v>
      </c>
      <c r="BB257" s="104">
        <v>23122</v>
      </c>
      <c r="BC257" s="82">
        <f>BB257/(5280*11.67)</f>
        <v>0.37524992859183093</v>
      </c>
      <c r="BD257" s="199"/>
    </row>
    <row r="258" spans="1:56" x14ac:dyDescent="0.25">
      <c r="A258" s="198"/>
      <c r="B258" s="99" t="s">
        <v>66</v>
      </c>
      <c r="E258" s="100"/>
      <c r="G258" s="99">
        <v>6200</v>
      </c>
      <c r="H258" s="99">
        <v>6399</v>
      </c>
      <c r="I258" s="202" t="s">
        <v>711</v>
      </c>
      <c r="J258" s="202" t="s">
        <v>338</v>
      </c>
      <c r="K258" s="202" t="s">
        <v>712</v>
      </c>
      <c r="L258" s="121">
        <v>44</v>
      </c>
      <c r="M258" s="99">
        <v>23</v>
      </c>
      <c r="N258" s="203" t="s">
        <v>69</v>
      </c>
      <c r="Q258" s="101"/>
      <c r="R258" s="101"/>
      <c r="S258" s="105"/>
      <c r="T258" s="101"/>
      <c r="V258" s="101"/>
      <c r="W258" s="103"/>
      <c r="X258" s="103"/>
      <c r="Y258" s="103"/>
      <c r="Z258" s="103"/>
      <c r="AA258" s="103"/>
      <c r="AC258" s="103"/>
      <c r="AD258" s="103"/>
      <c r="AF258" s="103">
        <v>53769.5</v>
      </c>
      <c r="AJ258" s="106"/>
      <c r="AZ258" s="99">
        <v>1576.80287585731</v>
      </c>
      <c r="BA258" s="99">
        <v>22</v>
      </c>
      <c r="BB258" s="104">
        <v>34690</v>
      </c>
      <c r="BC258" s="82">
        <f>BB258/(5280*11.67)</f>
        <v>0.56298849679312402</v>
      </c>
      <c r="BD258" s="199"/>
    </row>
    <row r="259" spans="1:56" x14ac:dyDescent="0.25">
      <c r="A259" s="198"/>
      <c r="B259" s="99" t="s">
        <v>66</v>
      </c>
      <c r="E259" s="100"/>
      <c r="G259" s="99">
        <v>9600</v>
      </c>
      <c r="H259" s="99">
        <v>9899</v>
      </c>
      <c r="I259" s="202" t="s">
        <v>712</v>
      </c>
      <c r="J259" s="202" t="s">
        <v>78</v>
      </c>
      <c r="K259" s="202" t="s">
        <v>713</v>
      </c>
      <c r="L259" s="121">
        <v>46.462629821958458</v>
      </c>
      <c r="M259" s="99">
        <v>23</v>
      </c>
      <c r="N259" s="203" t="s">
        <v>69</v>
      </c>
      <c r="Q259" s="101"/>
      <c r="R259" s="101"/>
      <c r="S259" s="105"/>
      <c r="T259" s="101"/>
      <c r="V259" s="101"/>
      <c r="W259" s="103"/>
      <c r="X259" s="103"/>
      <c r="Y259" s="103"/>
      <c r="Z259" s="103"/>
      <c r="AA259" s="103"/>
      <c r="AC259" s="103"/>
      <c r="AD259" s="103"/>
      <c r="AF259" s="103">
        <v>50145.599999999999</v>
      </c>
      <c r="AJ259" s="106"/>
      <c r="AZ259" s="99">
        <v>1516.9546419732151</v>
      </c>
      <c r="BA259" s="99">
        <v>21.326939583320279</v>
      </c>
      <c r="BB259" s="104">
        <v>32352</v>
      </c>
      <c r="BC259" s="82">
        <f>BB259/(5280*11.67)</f>
        <v>0.52504479239697754</v>
      </c>
      <c r="BD259" s="199"/>
    </row>
    <row r="260" spans="1:56" x14ac:dyDescent="0.25">
      <c r="A260" s="198"/>
      <c r="B260" s="99" t="s">
        <v>66</v>
      </c>
      <c r="E260" s="100"/>
      <c r="G260" s="99">
        <v>9500</v>
      </c>
      <c r="H260" s="99">
        <v>9599</v>
      </c>
      <c r="I260" s="202" t="s">
        <v>714</v>
      </c>
      <c r="J260" s="202" t="s">
        <v>78</v>
      </c>
      <c r="K260" s="202" t="s">
        <v>715</v>
      </c>
      <c r="L260" s="121">
        <v>48</v>
      </c>
      <c r="M260" s="203">
        <v>23</v>
      </c>
      <c r="N260" s="203" t="s">
        <v>69</v>
      </c>
      <c r="Q260" s="101"/>
      <c r="R260" s="101"/>
      <c r="S260" s="105"/>
      <c r="T260" s="101"/>
      <c r="V260" s="101"/>
      <c r="W260" s="103"/>
      <c r="X260" s="103"/>
      <c r="Y260" s="103"/>
      <c r="Z260" s="103"/>
      <c r="AA260" s="103"/>
      <c r="AC260" s="103"/>
      <c r="AD260" s="103"/>
      <c r="AF260" s="103">
        <v>18097.8</v>
      </c>
      <c r="AJ260" s="106"/>
      <c r="AZ260" s="99">
        <v>486.50898475979</v>
      </c>
      <c r="BA260" s="99">
        <v>24</v>
      </c>
      <c r="BB260" s="104">
        <v>11676</v>
      </c>
      <c r="BC260" s="82">
        <f>BB260/(5280*11.67)</f>
        <v>0.18949131416997742</v>
      </c>
      <c r="BD260" s="199"/>
    </row>
    <row r="261" spans="1:56" x14ac:dyDescent="0.25">
      <c r="A261" s="198"/>
      <c r="B261" s="26" t="s">
        <v>66</v>
      </c>
      <c r="C261" s="26"/>
      <c r="D261" s="26" t="s">
        <v>787</v>
      </c>
      <c r="E261" s="44"/>
      <c r="F261" s="45"/>
      <c r="G261" s="139">
        <v>3800</v>
      </c>
      <c r="H261" s="139">
        <v>3899</v>
      </c>
      <c r="I261" s="138" t="s">
        <v>340</v>
      </c>
      <c r="J261" s="138" t="s">
        <v>78</v>
      </c>
      <c r="K261" s="138" t="s">
        <v>341</v>
      </c>
      <c r="L261" s="139">
        <v>39.413642913282686</v>
      </c>
      <c r="M261" s="137">
        <v>24</v>
      </c>
      <c r="N261" s="142" t="s">
        <v>69</v>
      </c>
      <c r="O261" s="26"/>
      <c r="P261" s="26"/>
      <c r="Q261" s="26"/>
      <c r="R261" s="26"/>
      <c r="S261" s="26"/>
      <c r="T261" s="26"/>
      <c r="U261" s="26"/>
      <c r="V261" s="26"/>
      <c r="W261" s="26"/>
      <c r="X261" s="26"/>
      <c r="Y261" s="26"/>
      <c r="Z261" s="26"/>
      <c r="AA261" s="26"/>
      <c r="AB261" s="47">
        <v>5</v>
      </c>
      <c r="AC261" s="26"/>
      <c r="AD261" s="26"/>
      <c r="AE261" s="26"/>
      <c r="AF261" s="179">
        <v>47330.8</v>
      </c>
      <c r="AG261" s="83" t="s">
        <v>428</v>
      </c>
      <c r="AH261" s="45" t="s">
        <v>79</v>
      </c>
      <c r="AI261" s="26"/>
      <c r="AJ261" s="47"/>
      <c r="AK261" s="83"/>
      <c r="AL261" s="83"/>
      <c r="AM261" s="26"/>
      <c r="AN261" s="83"/>
      <c r="AO261" s="83"/>
      <c r="AP261" s="26"/>
      <c r="AQ261" s="83"/>
      <c r="AR261" s="83"/>
      <c r="AS261" s="26"/>
      <c r="AT261" s="83"/>
      <c r="AU261" s="83"/>
      <c r="AV261" s="26"/>
      <c r="AW261" s="26"/>
      <c r="AX261" s="26"/>
      <c r="AY261" s="150" t="s">
        <v>453</v>
      </c>
      <c r="AZ261" s="180">
        <v>1297.2257863742082</v>
      </c>
      <c r="BA261" s="139">
        <v>23.539464232629232</v>
      </c>
      <c r="BB261" s="130">
        <v>30536</v>
      </c>
      <c r="BC261" s="82">
        <f>BB261/(5280*11.67)</f>
        <v>0.49557269351613825</v>
      </c>
      <c r="BD261" s="199"/>
    </row>
    <row r="262" spans="1:56" x14ac:dyDescent="0.25">
      <c r="A262" s="198"/>
      <c r="B262" s="26" t="s">
        <v>66</v>
      </c>
      <c r="C262" s="26"/>
      <c r="D262" s="26" t="s">
        <v>787</v>
      </c>
      <c r="E262" s="44"/>
      <c r="F262" s="45"/>
      <c r="G262" s="139">
        <v>8100</v>
      </c>
      <c r="H262" s="139">
        <v>8199</v>
      </c>
      <c r="I262" s="138" t="s">
        <v>342</v>
      </c>
      <c r="J262" s="138" t="s">
        <v>78</v>
      </c>
      <c r="K262" s="138" t="s">
        <v>343</v>
      </c>
      <c r="L262" s="139">
        <v>38</v>
      </c>
      <c r="M262" s="137">
        <v>24</v>
      </c>
      <c r="N262" s="142" t="s">
        <v>69</v>
      </c>
      <c r="O262" s="26"/>
      <c r="P262" s="26"/>
      <c r="Q262" s="26"/>
      <c r="R262" s="26"/>
      <c r="S262" s="26"/>
      <c r="T262" s="26"/>
      <c r="U262" s="26"/>
      <c r="V262" s="26"/>
      <c r="W262" s="26"/>
      <c r="X262" s="26"/>
      <c r="Y262" s="26"/>
      <c r="Z262" s="26"/>
      <c r="AA262" s="26"/>
      <c r="AB262" s="47">
        <v>3</v>
      </c>
      <c r="AC262" s="26"/>
      <c r="AD262" s="26"/>
      <c r="AE262" s="26"/>
      <c r="AF262" s="179">
        <v>11198.75</v>
      </c>
      <c r="AG262" s="83" t="s">
        <v>428</v>
      </c>
      <c r="AH262" s="45" t="s">
        <v>79</v>
      </c>
      <c r="AI262" s="26"/>
      <c r="AJ262" s="47"/>
      <c r="AK262" s="83"/>
      <c r="AL262" s="83"/>
      <c r="AM262" s="26"/>
      <c r="AN262" s="83"/>
      <c r="AO262" s="83"/>
      <c r="AP262" s="26"/>
      <c r="AQ262" s="83"/>
      <c r="AR262" s="83"/>
      <c r="AS262" s="26"/>
      <c r="AT262" s="83"/>
      <c r="AU262" s="83"/>
      <c r="AV262" s="26"/>
      <c r="AW262" s="26"/>
      <c r="AX262" s="26"/>
      <c r="AY262" s="150" t="s">
        <v>453</v>
      </c>
      <c r="AZ262" s="180">
        <v>301.05803375946903</v>
      </c>
      <c r="BA262" s="139">
        <v>24</v>
      </c>
      <c r="BB262" s="130">
        <v>7225</v>
      </c>
      <c r="BC262" s="82">
        <f>BB262/(5280*11.67)</f>
        <v>0.11725545947910987</v>
      </c>
      <c r="BD262" s="199"/>
    </row>
    <row r="263" spans="1:56" x14ac:dyDescent="0.25">
      <c r="A263" s="198"/>
      <c r="B263" s="26" t="s">
        <v>66</v>
      </c>
      <c r="C263" s="26"/>
      <c r="D263" s="26" t="s">
        <v>787</v>
      </c>
      <c r="E263" s="44"/>
      <c r="F263" s="55"/>
      <c r="G263" s="139">
        <v>8000</v>
      </c>
      <c r="H263" s="139">
        <v>8299</v>
      </c>
      <c r="I263" s="138" t="s">
        <v>347</v>
      </c>
      <c r="J263" s="138" t="s">
        <v>78</v>
      </c>
      <c r="K263" s="138" t="s">
        <v>138</v>
      </c>
      <c r="L263" s="139">
        <v>48.516941517489911</v>
      </c>
      <c r="M263" s="137">
        <v>24</v>
      </c>
      <c r="N263" s="142" t="s">
        <v>69</v>
      </c>
      <c r="O263" s="26"/>
      <c r="P263" s="26"/>
      <c r="Q263" s="26"/>
      <c r="R263" s="26"/>
      <c r="S263" s="26"/>
      <c r="T263" s="26"/>
      <c r="U263" s="26"/>
      <c r="V263" s="26"/>
      <c r="W263" s="26"/>
      <c r="X263" s="26"/>
      <c r="Y263" s="26"/>
      <c r="Z263" s="26"/>
      <c r="AA263" s="26"/>
      <c r="AB263" s="185">
        <v>2</v>
      </c>
      <c r="AC263" s="26"/>
      <c r="AD263" s="26"/>
      <c r="AE263" s="26"/>
      <c r="AF263" s="179">
        <v>39569.950000000004</v>
      </c>
      <c r="AG263" s="83" t="s">
        <v>428</v>
      </c>
      <c r="AH263" s="55" t="s">
        <v>79</v>
      </c>
      <c r="AI263" s="26"/>
      <c r="AJ263" s="47"/>
      <c r="AK263" s="83"/>
      <c r="AL263" s="83"/>
      <c r="AM263" s="26"/>
      <c r="AN263" s="83"/>
      <c r="AO263" s="83"/>
      <c r="AP263" s="26"/>
      <c r="AQ263" s="83"/>
      <c r="AR263" s="83"/>
      <c r="AS263" s="26"/>
      <c r="AT263" s="83"/>
      <c r="AU263" s="83"/>
      <c r="AV263" s="26"/>
      <c r="AW263" s="26"/>
      <c r="AX263" s="26"/>
      <c r="AY263" s="150" t="s">
        <v>453</v>
      </c>
      <c r="AZ263" s="180">
        <v>1088.3102625533061</v>
      </c>
      <c r="BA263" s="139">
        <v>23.457465098331344</v>
      </c>
      <c r="BB263" s="130">
        <v>25529</v>
      </c>
      <c r="BC263" s="82">
        <f>BB263/(5280*11.67)</f>
        <v>0.41431344291241462</v>
      </c>
      <c r="BD263" s="199"/>
    </row>
    <row r="264" spans="1:56" x14ac:dyDescent="0.25">
      <c r="A264" s="198"/>
      <c r="B264" s="26" t="s">
        <v>66</v>
      </c>
      <c r="C264" s="26"/>
      <c r="D264" s="26" t="s">
        <v>839</v>
      </c>
      <c r="E264" s="44"/>
      <c r="F264" s="45"/>
      <c r="G264" s="26"/>
      <c r="H264" s="26"/>
      <c r="I264" s="46" t="s">
        <v>362</v>
      </c>
      <c r="J264" s="46" t="s">
        <v>218</v>
      </c>
      <c r="K264" s="46" t="s">
        <v>219</v>
      </c>
      <c r="L264" s="84">
        <v>48</v>
      </c>
      <c r="M264" s="26">
        <v>24</v>
      </c>
      <c r="N264" s="26" t="s">
        <v>69</v>
      </c>
      <c r="O264" s="26"/>
      <c r="P264" s="26"/>
      <c r="Q264" s="26"/>
      <c r="R264" s="26"/>
      <c r="S264" s="26"/>
      <c r="T264" s="26"/>
      <c r="U264" s="26"/>
      <c r="V264" s="26"/>
      <c r="W264" s="26"/>
      <c r="X264" s="26"/>
      <c r="Y264" s="26"/>
      <c r="Z264" s="26"/>
      <c r="AA264" s="26"/>
      <c r="AB264" s="47"/>
      <c r="AC264" s="26"/>
      <c r="AD264" s="26"/>
      <c r="AE264" s="84">
        <v>3</v>
      </c>
      <c r="AF264" s="83">
        <v>43368</v>
      </c>
      <c r="AG264" s="83">
        <f>4697.21+32577.44+60007.65+32577.44</f>
        <v>129859.74</v>
      </c>
      <c r="AH264" s="45" t="s">
        <v>79</v>
      </c>
      <c r="AI264" s="26" t="s">
        <v>216</v>
      </c>
      <c r="AJ264" s="47" t="s">
        <v>364</v>
      </c>
      <c r="AK264" s="83">
        <v>103880.92</v>
      </c>
      <c r="AL264" s="83"/>
      <c r="AM264" s="26" t="s">
        <v>209</v>
      </c>
      <c r="AN264" s="83">
        <v>6320.87</v>
      </c>
      <c r="AO264" s="83"/>
      <c r="AP264" s="26" t="s">
        <v>365</v>
      </c>
      <c r="AQ264" s="83">
        <v>61863.6</v>
      </c>
      <c r="AR264" s="83"/>
      <c r="AS264" s="26"/>
      <c r="AT264" s="83"/>
      <c r="AU264" s="83"/>
      <c r="AV264" s="26"/>
      <c r="AW264" s="26"/>
      <c r="AX264" s="26"/>
      <c r="AY264" s="150" t="s">
        <v>453</v>
      </c>
      <c r="AZ264" s="84"/>
      <c r="BA264" s="84"/>
      <c r="BB264" s="84">
        <v>28912</v>
      </c>
      <c r="BC264" s="82">
        <f>BB264/(5280*11.67)</f>
        <v>0.46921658746851552</v>
      </c>
      <c r="BD264" s="199"/>
    </row>
    <row r="265" spans="1:56" x14ac:dyDescent="0.25">
      <c r="A265" s="198"/>
      <c r="B265" s="26" t="s">
        <v>66</v>
      </c>
      <c r="C265" s="26"/>
      <c r="D265" s="26" t="s">
        <v>839</v>
      </c>
      <c r="E265" s="44"/>
      <c r="F265" s="45"/>
      <c r="G265" s="26"/>
      <c r="H265" s="26"/>
      <c r="I265" s="46" t="s">
        <v>366</v>
      </c>
      <c r="J265" s="46" t="s">
        <v>220</v>
      </c>
      <c r="K265" s="46" t="s">
        <v>78</v>
      </c>
      <c r="L265" s="84">
        <v>20</v>
      </c>
      <c r="M265" s="26">
        <v>24</v>
      </c>
      <c r="N265" s="26" t="s">
        <v>69</v>
      </c>
      <c r="O265" s="26"/>
      <c r="P265" s="26"/>
      <c r="Q265" s="26"/>
      <c r="R265" s="26"/>
      <c r="S265" s="26"/>
      <c r="T265" s="26"/>
      <c r="U265" s="26"/>
      <c r="V265" s="26"/>
      <c r="W265" s="26"/>
      <c r="X265" s="26"/>
      <c r="Y265" s="26"/>
      <c r="Z265" s="26"/>
      <c r="AA265" s="26"/>
      <c r="AB265" s="47"/>
      <c r="AC265" s="26"/>
      <c r="AD265" s="26"/>
      <c r="AE265" s="83"/>
      <c r="AF265" s="83">
        <v>27317</v>
      </c>
      <c r="AG265" s="83" t="s">
        <v>788</v>
      </c>
      <c r="AH265" s="45" t="s">
        <v>79</v>
      </c>
      <c r="AI265" s="26" t="s">
        <v>216</v>
      </c>
      <c r="AJ265" s="47" t="s">
        <v>367</v>
      </c>
      <c r="AK265" s="83"/>
      <c r="AL265" s="83"/>
      <c r="AM265" s="26"/>
      <c r="AN265" s="83"/>
      <c r="AO265" s="83"/>
      <c r="AP265" s="26"/>
      <c r="AQ265" s="83"/>
      <c r="AR265" s="83"/>
      <c r="AS265" s="26"/>
      <c r="AT265" s="83"/>
      <c r="AU265" s="83"/>
      <c r="AV265" s="26"/>
      <c r="AW265" s="26"/>
      <c r="AX265" s="26"/>
      <c r="AY265" s="150" t="s">
        <v>453</v>
      </c>
      <c r="AZ265" s="84"/>
      <c r="BA265" s="84"/>
      <c r="BB265" s="84">
        <v>18211</v>
      </c>
      <c r="BC265" s="82">
        <f>BB265/(5280*11.67)</f>
        <v>0.29554867440471555</v>
      </c>
      <c r="BD265" s="199"/>
    </row>
    <row r="266" spans="1:56" x14ac:dyDescent="0.25">
      <c r="A266" s="198"/>
      <c r="B266" s="26" t="s">
        <v>66</v>
      </c>
      <c r="C266" s="26"/>
      <c r="D266" s="26" t="s">
        <v>839</v>
      </c>
      <c r="E266" s="44"/>
      <c r="F266" s="45"/>
      <c r="G266" s="26"/>
      <c r="H266" s="26"/>
      <c r="I266" s="46" t="s">
        <v>363</v>
      </c>
      <c r="J266" s="46" t="s">
        <v>200</v>
      </c>
      <c r="K266" s="46" t="s">
        <v>78</v>
      </c>
      <c r="L266" s="84">
        <v>48</v>
      </c>
      <c r="M266" s="26">
        <v>24</v>
      </c>
      <c r="N266" s="26" t="s">
        <v>69</v>
      </c>
      <c r="O266" s="26"/>
      <c r="P266" s="26"/>
      <c r="Q266" s="26"/>
      <c r="R266" s="26"/>
      <c r="S266" s="26"/>
      <c r="T266" s="26"/>
      <c r="U266" s="26"/>
      <c r="V266" s="26"/>
      <c r="W266" s="26"/>
      <c r="X266" s="26"/>
      <c r="Y266" s="26"/>
      <c r="Z266" s="26"/>
      <c r="AA266" s="26"/>
      <c r="AB266" s="47"/>
      <c r="AC266" s="26"/>
      <c r="AD266" s="26"/>
      <c r="AE266" s="83"/>
      <c r="AF266" s="83">
        <v>100551</v>
      </c>
      <c r="AG266" s="83" t="s">
        <v>788</v>
      </c>
      <c r="AH266" s="45" t="s">
        <v>79</v>
      </c>
      <c r="AI266" s="26" t="s">
        <v>216</v>
      </c>
      <c r="AJ266" s="47" t="s">
        <v>367</v>
      </c>
      <c r="AK266" s="83"/>
      <c r="AL266" s="83"/>
      <c r="AM266" s="26"/>
      <c r="AN266" s="83"/>
      <c r="AO266" s="83"/>
      <c r="AP266" s="26"/>
      <c r="AQ266" s="83"/>
      <c r="AR266" s="83"/>
      <c r="AS266" s="26"/>
      <c r="AT266" s="83"/>
      <c r="AU266" s="83"/>
      <c r="AV266" s="26"/>
      <c r="AW266" s="26"/>
      <c r="AX266" s="26"/>
      <c r="AY266" s="150" t="s">
        <v>453</v>
      </c>
      <c r="AZ266" s="84"/>
      <c r="BA266" s="84"/>
      <c r="BB266" s="84">
        <v>67034</v>
      </c>
      <c r="BC266" s="82">
        <f>BB266/(5280*11.67)</f>
        <v>1.0879034561553842</v>
      </c>
      <c r="BD266" s="199"/>
    </row>
    <row r="267" spans="1:56" x14ac:dyDescent="0.25">
      <c r="A267" s="198"/>
      <c r="B267" s="26"/>
      <c r="C267" s="26"/>
      <c r="D267" s="26" t="s">
        <v>349</v>
      </c>
      <c r="E267" s="44"/>
      <c r="F267" s="45"/>
      <c r="G267" s="26"/>
      <c r="H267" s="26"/>
      <c r="I267" s="46" t="s">
        <v>350</v>
      </c>
      <c r="J267" s="46" t="s">
        <v>138</v>
      </c>
      <c r="K267" s="46" t="s">
        <v>186</v>
      </c>
      <c r="L267" s="84">
        <v>31</v>
      </c>
      <c r="M267" s="26">
        <v>24</v>
      </c>
      <c r="N267" s="26" t="s">
        <v>69</v>
      </c>
      <c r="O267" s="26"/>
      <c r="P267" s="26"/>
      <c r="Q267" s="26"/>
      <c r="R267" s="26"/>
      <c r="S267" s="26"/>
      <c r="T267" s="26"/>
      <c r="U267" s="26"/>
      <c r="V267" s="26"/>
      <c r="W267" s="26"/>
      <c r="X267" s="26"/>
      <c r="Y267" s="26"/>
      <c r="Z267" s="26"/>
      <c r="AA267" s="26"/>
      <c r="AB267" s="47">
        <v>0</v>
      </c>
      <c r="AC267" s="26"/>
      <c r="AD267" s="26"/>
      <c r="AE267" s="83"/>
      <c r="AF267" s="83">
        <v>17791.740000000002</v>
      </c>
      <c r="AG267" s="83">
        <v>52304.37</v>
      </c>
      <c r="AH267" s="45" t="s">
        <v>79</v>
      </c>
      <c r="AI267" s="26" t="s">
        <v>216</v>
      </c>
      <c r="AJ267" s="47" t="s">
        <v>351</v>
      </c>
      <c r="AK267" s="83">
        <v>17791.740000000002</v>
      </c>
      <c r="AL267" s="83"/>
      <c r="AM267" s="26"/>
      <c r="AN267" s="83"/>
      <c r="AO267" s="83"/>
      <c r="AP267" s="26"/>
      <c r="AQ267" s="83"/>
      <c r="AR267" s="83"/>
      <c r="AS267" s="26"/>
      <c r="AT267" s="83"/>
      <c r="AU267" s="83"/>
      <c r="AV267" s="26"/>
      <c r="AW267" s="26"/>
      <c r="AX267" s="26"/>
      <c r="AY267" s="150" t="s">
        <v>453</v>
      </c>
      <c r="AZ267" s="84"/>
      <c r="BA267" s="84"/>
      <c r="BB267" s="84"/>
      <c r="BC267" s="82"/>
      <c r="BD267" s="199"/>
    </row>
    <row r="268" spans="1:56" x14ac:dyDescent="0.25">
      <c r="A268" s="198"/>
      <c r="B268" s="26"/>
      <c r="C268" s="26"/>
      <c r="D268" s="26" t="s">
        <v>349</v>
      </c>
      <c r="E268" s="44"/>
      <c r="F268" s="45"/>
      <c r="G268" s="26"/>
      <c r="H268" s="26"/>
      <c r="I268" s="46" t="s">
        <v>352</v>
      </c>
      <c r="J268" s="46" t="s">
        <v>200</v>
      </c>
      <c r="K268" s="46" t="s">
        <v>350</v>
      </c>
      <c r="L268" s="84">
        <v>33</v>
      </c>
      <c r="M268" s="26">
        <v>24</v>
      </c>
      <c r="N268" s="26" t="s">
        <v>69</v>
      </c>
      <c r="O268" s="26"/>
      <c r="P268" s="26"/>
      <c r="Q268" s="26"/>
      <c r="R268" s="26"/>
      <c r="S268" s="26"/>
      <c r="T268" s="26"/>
      <c r="U268" s="26"/>
      <c r="V268" s="26"/>
      <c r="W268" s="26"/>
      <c r="X268" s="26"/>
      <c r="Y268" s="26"/>
      <c r="Z268" s="26"/>
      <c r="AA268" s="26"/>
      <c r="AB268" s="47">
        <v>0</v>
      </c>
      <c r="AC268" s="26"/>
      <c r="AD268" s="26"/>
      <c r="AE268" s="83"/>
      <c r="AF268" s="83" t="s">
        <v>353</v>
      </c>
      <c r="AG268" s="83" t="s">
        <v>789</v>
      </c>
      <c r="AH268" s="45" t="s">
        <v>79</v>
      </c>
      <c r="AI268" s="26" t="s">
        <v>216</v>
      </c>
      <c r="AJ268" s="47" t="s">
        <v>354</v>
      </c>
      <c r="AK268" s="83">
        <v>17791.75</v>
      </c>
      <c r="AL268" s="83"/>
      <c r="AM268" s="26"/>
      <c r="AN268" s="83"/>
      <c r="AO268" s="83"/>
      <c r="AP268" s="26"/>
      <c r="AQ268" s="83"/>
      <c r="AR268" s="83"/>
      <c r="AS268" s="26"/>
      <c r="AT268" s="83"/>
      <c r="AU268" s="83"/>
      <c r="AV268" s="26"/>
      <c r="AW268" s="26"/>
      <c r="AX268" s="26"/>
      <c r="AY268" s="150" t="s">
        <v>453</v>
      </c>
      <c r="AZ268" s="84"/>
      <c r="BA268" s="84"/>
      <c r="BB268" s="84"/>
      <c r="BC268" s="82"/>
      <c r="BD268" s="199"/>
    </row>
    <row r="269" spans="1:56" x14ac:dyDescent="0.25">
      <c r="A269" s="198"/>
      <c r="B269" s="26" t="s">
        <v>66</v>
      </c>
      <c r="C269" s="26"/>
      <c r="D269" s="26" t="s">
        <v>787</v>
      </c>
      <c r="E269" s="44"/>
      <c r="F269" s="45"/>
      <c r="G269" s="139">
        <v>3700</v>
      </c>
      <c r="H269" s="139">
        <v>3999</v>
      </c>
      <c r="I269" s="138" t="s">
        <v>355</v>
      </c>
      <c r="J269" s="138" t="s">
        <v>356</v>
      </c>
      <c r="K269" s="138" t="s">
        <v>78</v>
      </c>
      <c r="L269" s="139">
        <v>42.0112840998327</v>
      </c>
      <c r="M269" s="137">
        <v>24</v>
      </c>
      <c r="N269" s="142" t="s">
        <v>69</v>
      </c>
      <c r="O269" s="26"/>
      <c r="P269" s="26"/>
      <c r="Q269" s="26"/>
      <c r="R269" s="26"/>
      <c r="S269" s="26"/>
      <c r="T269" s="26"/>
      <c r="U269" s="26"/>
      <c r="V269" s="26"/>
      <c r="W269" s="26"/>
      <c r="X269" s="26"/>
      <c r="Y269" s="26"/>
      <c r="Z269" s="26"/>
      <c r="AA269" s="26"/>
      <c r="AB269" s="47">
        <v>7</v>
      </c>
      <c r="AC269" s="26"/>
      <c r="AD269" s="26"/>
      <c r="AE269" s="26"/>
      <c r="AF269" s="179">
        <v>90795.900000000009</v>
      </c>
      <c r="AG269" s="83">
        <f>56577.94+148953.36</f>
        <v>205531.3</v>
      </c>
      <c r="AH269" s="45" t="s">
        <v>79</v>
      </c>
      <c r="AI269" s="26"/>
      <c r="AJ269" s="47"/>
      <c r="AK269" s="83"/>
      <c r="AL269" s="83"/>
      <c r="AM269" s="26"/>
      <c r="AN269" s="83"/>
      <c r="AO269" s="83"/>
      <c r="AP269" s="26"/>
      <c r="AQ269" s="83"/>
      <c r="AR269" s="83"/>
      <c r="AS269" s="26"/>
      <c r="AT269" s="83"/>
      <c r="AU269" s="83"/>
      <c r="AV269" s="26"/>
      <c r="AW269" s="26"/>
      <c r="AX269" s="26"/>
      <c r="AY269" s="150" t="s">
        <v>453</v>
      </c>
      <c r="AZ269" s="180">
        <v>2255.064015020831</v>
      </c>
      <c r="BA269" s="139">
        <v>25.976202719663764</v>
      </c>
      <c r="BB269" s="130">
        <v>58578</v>
      </c>
      <c r="BC269" s="82">
        <f>BB269/(5280*11.67)</f>
        <v>0.95066993845914161</v>
      </c>
      <c r="BD269" s="199"/>
    </row>
    <row r="270" spans="1:56" x14ac:dyDescent="0.25">
      <c r="A270" s="198"/>
      <c r="B270" s="26" t="s">
        <v>66</v>
      </c>
      <c r="C270" s="26"/>
      <c r="D270" s="26" t="s">
        <v>787</v>
      </c>
      <c r="E270" s="44"/>
      <c r="F270" s="55"/>
      <c r="G270" s="139">
        <v>3700</v>
      </c>
      <c r="H270" s="139">
        <v>3799</v>
      </c>
      <c r="I270" s="138" t="s">
        <v>357</v>
      </c>
      <c r="J270" s="138" t="s">
        <v>78</v>
      </c>
      <c r="K270" s="138" t="s">
        <v>347</v>
      </c>
      <c r="L270" s="139">
        <v>42</v>
      </c>
      <c r="M270" s="137">
        <v>24</v>
      </c>
      <c r="N270" s="142" t="s">
        <v>69</v>
      </c>
      <c r="O270" s="26"/>
      <c r="P270" s="26"/>
      <c r="Q270" s="26"/>
      <c r="R270" s="26"/>
      <c r="S270" s="26"/>
      <c r="T270" s="26"/>
      <c r="U270" s="26"/>
      <c r="V270" s="26"/>
      <c r="W270" s="26"/>
      <c r="X270" s="26"/>
      <c r="Y270" s="26"/>
      <c r="Z270" s="26"/>
      <c r="AA270" s="26"/>
      <c r="AB270" s="185">
        <v>0</v>
      </c>
      <c r="AC270" s="26"/>
      <c r="AD270" s="26"/>
      <c r="AE270" s="26"/>
      <c r="AF270" s="179">
        <v>20393.350000000002</v>
      </c>
      <c r="AG270" s="83" t="s">
        <v>428</v>
      </c>
      <c r="AH270" s="45" t="s">
        <v>79</v>
      </c>
      <c r="AI270" s="26"/>
      <c r="AJ270" s="47"/>
      <c r="AK270" s="83"/>
      <c r="AL270" s="83"/>
      <c r="AM270" s="26"/>
      <c r="AN270" s="83"/>
      <c r="AO270" s="83"/>
      <c r="AP270" s="26"/>
      <c r="AQ270" s="83"/>
      <c r="AR270" s="83"/>
      <c r="AS270" s="26"/>
      <c r="AT270" s="83"/>
      <c r="AU270" s="83"/>
      <c r="AV270" s="26"/>
      <c r="AW270" s="26"/>
      <c r="AX270" s="26"/>
      <c r="AY270" s="150" t="s">
        <v>453</v>
      </c>
      <c r="AZ270" s="180">
        <v>548.21913860776704</v>
      </c>
      <c r="BA270" s="139">
        <v>24</v>
      </c>
      <c r="BB270" s="130">
        <v>13157</v>
      </c>
      <c r="BC270" s="82">
        <f>BB270/(5280*11.67)</f>
        <v>0.21352665472202748</v>
      </c>
      <c r="BD270" s="199"/>
    </row>
    <row r="271" spans="1:56" x14ac:dyDescent="0.25">
      <c r="A271" s="198"/>
      <c r="B271" s="26" t="s">
        <v>74</v>
      </c>
      <c r="C271" s="26"/>
      <c r="D271" s="26" t="s">
        <v>859</v>
      </c>
      <c r="E271" s="26"/>
      <c r="F271" s="45"/>
      <c r="G271" s="45">
        <v>700</v>
      </c>
      <c r="H271" s="45">
        <v>1399</v>
      </c>
      <c r="I271" s="46" t="s">
        <v>345</v>
      </c>
      <c r="J271" s="46" t="s">
        <v>200</v>
      </c>
      <c r="K271" s="46" t="s">
        <v>478</v>
      </c>
      <c r="L271" s="139">
        <v>66.423572479329067</v>
      </c>
      <c r="M271" s="26">
        <v>24</v>
      </c>
      <c r="N271" s="26" t="s">
        <v>71</v>
      </c>
      <c r="O271" s="26"/>
      <c r="P271" s="26"/>
      <c r="Q271" s="26"/>
      <c r="R271" s="26"/>
      <c r="S271" s="26"/>
      <c r="T271" s="26"/>
      <c r="U271" s="26"/>
      <c r="V271" s="26"/>
      <c r="W271" s="26"/>
      <c r="X271" s="26"/>
      <c r="Y271" s="26"/>
      <c r="Z271" s="26"/>
      <c r="AA271" s="26"/>
      <c r="AB271" s="26"/>
      <c r="AC271" s="26"/>
      <c r="AD271" s="26"/>
      <c r="AE271" s="26"/>
      <c r="AF271" s="83">
        <v>195165.3</v>
      </c>
      <c r="AG271" s="83">
        <v>189435.19</v>
      </c>
      <c r="AH271" s="45" t="s">
        <v>829</v>
      </c>
      <c r="AI271" s="26"/>
      <c r="AJ271" s="47"/>
      <c r="AK271" s="83"/>
      <c r="AL271" s="83"/>
      <c r="AM271" s="26"/>
      <c r="AN271" s="83"/>
      <c r="AO271" s="83"/>
      <c r="AP271" s="26"/>
      <c r="AQ271" s="83"/>
      <c r="AR271" s="83"/>
      <c r="AS271" s="26"/>
      <c r="AT271" s="83"/>
      <c r="AU271" s="83"/>
      <c r="AV271" s="26"/>
      <c r="AW271" s="26"/>
      <c r="AX271" s="26"/>
      <c r="AY271" s="190"/>
      <c r="AZ271" s="26">
        <v>4479.4689911241767</v>
      </c>
      <c r="BA271" s="26">
        <v>26.405361937847839</v>
      </c>
      <c r="BB271" s="84">
        <v>118282</v>
      </c>
      <c r="BC271" s="82">
        <f>BB271/(5280*11.67)</f>
        <v>1.9196138765547506</v>
      </c>
      <c r="BD271" s="199"/>
    </row>
    <row r="272" spans="1:56" x14ac:dyDescent="0.25">
      <c r="A272" s="198"/>
      <c r="B272" s="99" t="s">
        <v>98</v>
      </c>
      <c r="E272" s="100"/>
      <c r="G272" s="121">
        <v>7200</v>
      </c>
      <c r="H272" s="121">
        <v>7499</v>
      </c>
      <c r="I272" s="128" t="s">
        <v>344</v>
      </c>
      <c r="J272" s="123" t="s">
        <v>345</v>
      </c>
      <c r="K272" s="123" t="s">
        <v>78</v>
      </c>
      <c r="L272" s="121">
        <v>34</v>
      </c>
      <c r="M272" s="126">
        <v>24</v>
      </c>
      <c r="N272" s="126" t="s">
        <v>69</v>
      </c>
      <c r="AB272" s="101">
        <v>0</v>
      </c>
      <c r="AF272" s="127">
        <v>36798.550000000003</v>
      </c>
      <c r="AY272" s="128" t="s">
        <v>346</v>
      </c>
      <c r="AZ272" s="129">
        <v>1032.2135459281001</v>
      </c>
      <c r="BA272" s="121">
        <v>23</v>
      </c>
      <c r="BB272" s="130">
        <v>23741</v>
      </c>
      <c r="BC272" s="82">
        <f>BB272/(5280*11.67)</f>
        <v>0.38529575965308616</v>
      </c>
      <c r="BD272" s="199"/>
    </row>
    <row r="273" spans="1:56" x14ac:dyDescent="0.25">
      <c r="A273" s="198"/>
      <c r="B273" s="99" t="s">
        <v>66</v>
      </c>
      <c r="E273" s="100"/>
      <c r="G273" s="99">
        <v>6000</v>
      </c>
      <c r="H273" s="99">
        <v>6199</v>
      </c>
      <c r="I273" s="102" t="s">
        <v>716</v>
      </c>
      <c r="J273" s="102" t="s">
        <v>78</v>
      </c>
      <c r="K273" s="102" t="s">
        <v>78</v>
      </c>
      <c r="L273" s="132">
        <v>80.489185291997117</v>
      </c>
      <c r="M273" s="99">
        <v>24</v>
      </c>
      <c r="N273" s="99" t="s">
        <v>69</v>
      </c>
      <c r="AB273" s="101"/>
      <c r="AF273" s="103">
        <v>30097.9</v>
      </c>
      <c r="AY273" s="109"/>
      <c r="AZ273" s="104">
        <v>970.94162412819401</v>
      </c>
      <c r="BA273" s="104">
        <v>24</v>
      </c>
      <c r="BB273" s="104">
        <v>19418</v>
      </c>
      <c r="BC273" s="82">
        <f>BB273/(5280*11.67)</f>
        <v>0.31513723351769624</v>
      </c>
      <c r="BD273" s="199"/>
    </row>
    <row r="274" spans="1:56" x14ac:dyDescent="0.25">
      <c r="A274" s="198"/>
      <c r="B274" s="99" t="s">
        <v>66</v>
      </c>
      <c r="E274" s="100"/>
      <c r="G274" s="99">
        <v>6900</v>
      </c>
      <c r="H274" s="99">
        <v>7099</v>
      </c>
      <c r="I274" s="102" t="s">
        <v>717</v>
      </c>
      <c r="J274" s="102" t="s">
        <v>716</v>
      </c>
      <c r="K274" s="102" t="s">
        <v>718</v>
      </c>
      <c r="L274" s="132">
        <v>47.520297908466468</v>
      </c>
      <c r="M274" s="99">
        <v>24</v>
      </c>
      <c r="N274" s="99" t="s">
        <v>69</v>
      </c>
      <c r="AB274" s="101"/>
      <c r="AE274" s="103"/>
      <c r="AF274" s="103">
        <v>40166.700000000004</v>
      </c>
      <c r="AY274" s="109"/>
      <c r="AZ274" s="104">
        <v>1079.77266208793</v>
      </c>
      <c r="BA274" s="104">
        <v>23.999496292016442</v>
      </c>
      <c r="BB274" s="104">
        <v>25914</v>
      </c>
      <c r="BC274" s="82">
        <f>BB274/(5280*11.67)</f>
        <v>0.42056165770818726</v>
      </c>
      <c r="BD274" s="199"/>
    </row>
    <row r="275" spans="1:56" x14ac:dyDescent="0.25">
      <c r="A275" s="198"/>
      <c r="B275" s="26" t="s">
        <v>74</v>
      </c>
      <c r="C275" s="26"/>
      <c r="D275" s="26" t="s">
        <v>465</v>
      </c>
      <c r="E275" s="44"/>
      <c r="F275" s="45"/>
      <c r="G275" s="139">
        <v>8300</v>
      </c>
      <c r="H275" s="139">
        <v>8499</v>
      </c>
      <c r="I275" s="140" t="s">
        <v>358</v>
      </c>
      <c r="J275" s="140" t="s">
        <v>117</v>
      </c>
      <c r="K275" s="140" t="s">
        <v>359</v>
      </c>
      <c r="L275" s="141">
        <v>62.737340325985237</v>
      </c>
      <c r="M275" s="142">
        <v>25</v>
      </c>
      <c r="N275" s="142" t="s">
        <v>71</v>
      </c>
      <c r="O275" s="26"/>
      <c r="P275" s="26"/>
      <c r="Q275" s="26"/>
      <c r="R275" s="26"/>
      <c r="S275" s="26"/>
      <c r="T275" s="26"/>
      <c r="U275" s="26"/>
      <c r="V275" s="26"/>
      <c r="W275" s="26"/>
      <c r="X275" s="26"/>
      <c r="Y275" s="26"/>
      <c r="Z275" s="26"/>
      <c r="AA275" s="26"/>
      <c r="AB275" s="47">
        <v>0</v>
      </c>
      <c r="AC275" s="26"/>
      <c r="AD275" s="26"/>
      <c r="AE275" s="26"/>
      <c r="AF275" s="181">
        <v>40944.123</v>
      </c>
      <c r="AG275" s="83">
        <v>69339.509999999995</v>
      </c>
      <c r="AH275" s="45" t="s">
        <v>829</v>
      </c>
      <c r="AI275" s="26"/>
      <c r="AJ275" s="47"/>
      <c r="AK275" s="83"/>
      <c r="AL275" s="83"/>
      <c r="AM275" s="26"/>
      <c r="AN275" s="83"/>
      <c r="AO275" s="83"/>
      <c r="AP275" s="26"/>
      <c r="AQ275" s="83"/>
      <c r="AR275" s="83"/>
      <c r="AS275" s="26"/>
      <c r="AT275" s="83"/>
      <c r="AU275" s="83"/>
      <c r="AV275" s="26"/>
      <c r="AW275" s="26"/>
      <c r="AX275" s="26"/>
      <c r="AY275" s="138" t="s">
        <v>360</v>
      </c>
      <c r="AZ275" s="182">
        <v>1378.5900000000001</v>
      </c>
      <c r="BA275" s="141">
        <v>18</v>
      </c>
      <c r="BB275" s="136">
        <v>24814.620000000003</v>
      </c>
      <c r="BC275" s="82">
        <f>BB275/(5280*11.67)</f>
        <v>0.4027196774947418</v>
      </c>
      <c r="BD275" s="199"/>
    </row>
    <row r="276" spans="1:56" x14ac:dyDescent="0.25">
      <c r="A276" s="198"/>
      <c r="B276" s="26" t="s">
        <v>66</v>
      </c>
      <c r="C276" s="26"/>
      <c r="D276" s="26" t="s">
        <v>790</v>
      </c>
      <c r="E276" s="44"/>
      <c r="F276" s="45"/>
      <c r="G276" s="26">
        <v>5400</v>
      </c>
      <c r="H276" s="26">
        <v>5499</v>
      </c>
      <c r="I276" s="46" t="s">
        <v>719</v>
      </c>
      <c r="J276" s="46" t="s">
        <v>720</v>
      </c>
      <c r="K276" s="46" t="s">
        <v>78</v>
      </c>
      <c r="L276" s="139">
        <v>51</v>
      </c>
      <c r="M276" s="26">
        <v>25</v>
      </c>
      <c r="N276" s="26" t="s">
        <v>69</v>
      </c>
      <c r="O276" s="26"/>
      <c r="P276" s="26"/>
      <c r="Q276" s="26"/>
      <c r="R276" s="26"/>
      <c r="S276" s="26"/>
      <c r="T276" s="26"/>
      <c r="U276" s="26"/>
      <c r="V276" s="26"/>
      <c r="W276" s="26"/>
      <c r="X276" s="26"/>
      <c r="Y276" s="26"/>
      <c r="Z276" s="26"/>
      <c r="AA276" s="26"/>
      <c r="AB276" s="47"/>
      <c r="AC276" s="26"/>
      <c r="AD276" s="26"/>
      <c r="AE276" s="26"/>
      <c r="AF276" s="83">
        <v>18463.600000000002</v>
      </c>
      <c r="AG276" s="26">
        <v>127067.01</v>
      </c>
      <c r="AH276" s="45" t="s">
        <v>821</v>
      </c>
      <c r="AI276" s="26"/>
      <c r="AJ276" s="47"/>
      <c r="AK276" s="83"/>
      <c r="AL276" s="83"/>
      <c r="AM276" s="26"/>
      <c r="AN276" s="83"/>
      <c r="AO276" s="83"/>
      <c r="AP276" s="26"/>
      <c r="AQ276" s="83"/>
      <c r="AR276" s="83"/>
      <c r="AS276" s="26"/>
      <c r="AT276" s="83"/>
      <c r="AU276" s="83"/>
      <c r="AV276" s="26"/>
      <c r="AW276" s="26"/>
      <c r="AX276" s="26"/>
      <c r="AY276" s="150"/>
      <c r="AZ276" s="84">
        <v>541.47707447357902</v>
      </c>
      <c r="BA276" s="47">
        <v>22</v>
      </c>
      <c r="BB276" s="84">
        <v>11912</v>
      </c>
      <c r="BC276" s="82">
        <f>BB276/(5280*11.67)</f>
        <v>0.19332138869413934</v>
      </c>
      <c r="BD276" s="199"/>
    </row>
    <row r="277" spans="1:56" x14ac:dyDescent="0.25">
      <c r="A277" s="198"/>
      <c r="B277" s="26" t="s">
        <v>66</v>
      </c>
      <c r="C277" s="26"/>
      <c r="D277" s="26" t="s">
        <v>790</v>
      </c>
      <c r="E277" s="44"/>
      <c r="F277" s="45"/>
      <c r="G277" s="26">
        <v>5400</v>
      </c>
      <c r="H277" s="26">
        <v>5499</v>
      </c>
      <c r="I277" s="46" t="s">
        <v>721</v>
      </c>
      <c r="J277" s="46" t="s">
        <v>722</v>
      </c>
      <c r="K277" s="46" t="s">
        <v>723</v>
      </c>
      <c r="L277" s="139">
        <v>52</v>
      </c>
      <c r="M277" s="26">
        <v>25</v>
      </c>
      <c r="N277" s="26" t="s">
        <v>69</v>
      </c>
      <c r="O277" s="26"/>
      <c r="P277" s="26"/>
      <c r="Q277" s="26"/>
      <c r="R277" s="26"/>
      <c r="S277" s="26"/>
      <c r="T277" s="26"/>
      <c r="U277" s="26"/>
      <c r="V277" s="26"/>
      <c r="W277" s="26"/>
      <c r="X277" s="26"/>
      <c r="Y277" s="26"/>
      <c r="Z277" s="26"/>
      <c r="AA277" s="26"/>
      <c r="AB277" s="47"/>
      <c r="AC277" s="26"/>
      <c r="AD277" s="26"/>
      <c r="AE277" s="83"/>
      <c r="AF277" s="83">
        <v>24924</v>
      </c>
      <c r="AG277" s="26" t="s">
        <v>860</v>
      </c>
      <c r="AH277" s="45" t="s">
        <v>821</v>
      </c>
      <c r="AI277" s="26"/>
      <c r="AJ277" s="47"/>
      <c r="AK277" s="83"/>
      <c r="AL277" s="83"/>
      <c r="AM277" s="26"/>
      <c r="AN277" s="83"/>
      <c r="AO277" s="83"/>
      <c r="AP277" s="26"/>
      <c r="AQ277" s="83"/>
      <c r="AR277" s="83"/>
      <c r="AS277" s="26"/>
      <c r="AT277" s="83"/>
      <c r="AU277" s="83"/>
      <c r="AV277" s="26"/>
      <c r="AW277" s="26"/>
      <c r="AX277" s="26"/>
      <c r="AY277" s="150"/>
      <c r="AZ277" s="84">
        <v>730.93038521566405</v>
      </c>
      <c r="BA277" s="84">
        <v>22</v>
      </c>
      <c r="BB277" s="84">
        <v>16080</v>
      </c>
      <c r="BC277" s="82">
        <f>BB277/(5280*11.67)</f>
        <v>0.26096439978188052</v>
      </c>
      <c r="BD277" s="199"/>
    </row>
    <row r="278" spans="1:56" x14ac:dyDescent="0.25">
      <c r="A278" s="198"/>
      <c r="B278" s="26" t="s">
        <v>66</v>
      </c>
      <c r="C278" s="26"/>
      <c r="D278" s="26" t="s">
        <v>790</v>
      </c>
      <c r="E278" s="26"/>
      <c r="F278" s="26"/>
      <c r="G278" s="26">
        <v>900</v>
      </c>
      <c r="H278" s="26">
        <v>999</v>
      </c>
      <c r="I278" s="46" t="s">
        <v>720</v>
      </c>
      <c r="J278" s="46" t="s">
        <v>724</v>
      </c>
      <c r="K278" s="46" t="s">
        <v>719</v>
      </c>
      <c r="L278" s="139">
        <v>55</v>
      </c>
      <c r="M278" s="26">
        <v>25</v>
      </c>
      <c r="N278" s="26" t="s">
        <v>69</v>
      </c>
      <c r="O278" s="26"/>
      <c r="P278" s="26"/>
      <c r="Q278" s="26"/>
      <c r="R278" s="26"/>
      <c r="S278" s="26"/>
      <c r="T278" s="26"/>
      <c r="U278" s="26"/>
      <c r="V278" s="26"/>
      <c r="W278" s="26"/>
      <c r="X278" s="26"/>
      <c r="Y278" s="26"/>
      <c r="Z278" s="26"/>
      <c r="AA278" s="26"/>
      <c r="AB278" s="26"/>
      <c r="AC278" s="26"/>
      <c r="AD278" s="26"/>
      <c r="AE278" s="26"/>
      <c r="AF278" s="83">
        <v>10510.550000000001</v>
      </c>
      <c r="AG278" s="26" t="s">
        <v>860</v>
      </c>
      <c r="AH278" s="26" t="s">
        <v>821</v>
      </c>
      <c r="AI278" s="26"/>
      <c r="AJ278" s="47"/>
      <c r="AK278" s="83"/>
      <c r="AL278" s="83"/>
      <c r="AM278" s="26"/>
      <c r="AN278" s="83"/>
      <c r="AO278" s="83"/>
      <c r="AP278" s="26"/>
      <c r="AQ278" s="26"/>
      <c r="AR278" s="26"/>
      <c r="AS278" s="26"/>
      <c r="AT278" s="26"/>
      <c r="AU278" s="26"/>
      <c r="AV278" s="26"/>
      <c r="AW278" s="26"/>
      <c r="AX278" s="26"/>
      <c r="AY278" s="190"/>
      <c r="AZ278" s="26">
        <v>308.20787853723101</v>
      </c>
      <c r="BA278" s="26">
        <v>22</v>
      </c>
      <c r="BB278" s="84">
        <v>6781</v>
      </c>
      <c r="BC278" s="82">
        <f>BB278/(5280*11.67)</f>
        <v>0.11004972605229675</v>
      </c>
      <c r="BD278" s="199"/>
    </row>
    <row r="279" spans="1:56" x14ac:dyDescent="0.25">
      <c r="A279" s="198"/>
      <c r="B279" s="26" t="s">
        <v>66</v>
      </c>
      <c r="C279" s="26"/>
      <c r="D279" s="26" t="s">
        <v>790</v>
      </c>
      <c r="E279" s="44"/>
      <c r="F279" s="45"/>
      <c r="G279" s="26">
        <v>5300</v>
      </c>
      <c r="H279" s="26">
        <v>5399</v>
      </c>
      <c r="I279" s="46" t="s">
        <v>725</v>
      </c>
      <c r="J279" s="46" t="s">
        <v>726</v>
      </c>
      <c r="K279" s="46" t="s">
        <v>723</v>
      </c>
      <c r="L279" s="139">
        <v>68.1386926867157</v>
      </c>
      <c r="M279" s="26">
        <v>25</v>
      </c>
      <c r="N279" s="26" t="s">
        <v>69</v>
      </c>
      <c r="O279" s="26"/>
      <c r="P279" s="26"/>
      <c r="Q279" s="26"/>
      <c r="R279" s="26"/>
      <c r="S279" s="26"/>
      <c r="T279" s="26"/>
      <c r="U279" s="26"/>
      <c r="V279" s="26"/>
      <c r="W279" s="26"/>
      <c r="X279" s="26"/>
      <c r="Y279" s="26"/>
      <c r="Z279" s="26"/>
      <c r="AA279" s="26"/>
      <c r="AB279" s="47"/>
      <c r="AC279" s="26"/>
      <c r="AD279" s="26"/>
      <c r="AE279" s="83"/>
      <c r="AF279" s="83">
        <v>63858.450000000004</v>
      </c>
      <c r="AG279" s="26" t="s">
        <v>860</v>
      </c>
      <c r="AH279" s="45" t="s">
        <v>821</v>
      </c>
      <c r="AI279" s="26"/>
      <c r="AJ279" s="47"/>
      <c r="AK279" s="83"/>
      <c r="AL279" s="83"/>
      <c r="AM279" s="26"/>
      <c r="AN279" s="83"/>
      <c r="AO279" s="83"/>
      <c r="AP279" s="26"/>
      <c r="AQ279" s="83"/>
      <c r="AR279" s="83"/>
      <c r="AS279" s="26"/>
      <c r="AT279" s="83"/>
      <c r="AU279" s="83"/>
      <c r="AV279" s="26"/>
      <c r="AW279" s="26"/>
      <c r="AX279" s="26"/>
      <c r="AY279" s="150"/>
      <c r="AZ279" s="84">
        <v>1872.668096709745</v>
      </c>
      <c r="BA279" s="84">
        <v>22.000161199086023</v>
      </c>
      <c r="BB279" s="84">
        <v>41199</v>
      </c>
      <c r="BC279" s="82">
        <f>BB279/(5280*11.67)</f>
        <v>0.66862389966503077</v>
      </c>
      <c r="BD279" s="199"/>
    </row>
    <row r="280" spans="1:56" x14ac:dyDescent="0.25">
      <c r="A280" s="198"/>
      <c r="B280" s="26" t="s">
        <v>66</v>
      </c>
      <c r="C280" s="26"/>
      <c r="D280" s="26" t="s">
        <v>790</v>
      </c>
      <c r="E280" s="44"/>
      <c r="F280" s="45"/>
      <c r="G280" s="26">
        <v>918</v>
      </c>
      <c r="H280" s="26">
        <v>900</v>
      </c>
      <c r="I280" s="187" t="s">
        <v>723</v>
      </c>
      <c r="J280" s="187" t="s">
        <v>725</v>
      </c>
      <c r="K280" s="187" t="s">
        <v>726</v>
      </c>
      <c r="L280" s="139">
        <v>56.001927920644299</v>
      </c>
      <c r="M280" s="26">
        <v>25</v>
      </c>
      <c r="N280" s="26" t="s">
        <v>69</v>
      </c>
      <c r="O280" s="26"/>
      <c r="P280" s="26"/>
      <c r="Q280" s="26"/>
      <c r="R280" s="26"/>
      <c r="S280" s="26"/>
      <c r="T280" s="26"/>
      <c r="U280" s="26"/>
      <c r="V280" s="26"/>
      <c r="W280" s="26"/>
      <c r="X280" s="26"/>
      <c r="Y280" s="26"/>
      <c r="Z280" s="26"/>
      <c r="AA280" s="26"/>
      <c r="AB280" s="47"/>
      <c r="AC280" s="26"/>
      <c r="AD280" s="26"/>
      <c r="AE280" s="26"/>
      <c r="AF280" s="83">
        <v>49846.450000000004</v>
      </c>
      <c r="AG280" s="26" t="s">
        <v>860</v>
      </c>
      <c r="AH280" s="45" t="s">
        <v>821</v>
      </c>
      <c r="AI280" s="26"/>
      <c r="AJ280" s="47"/>
      <c r="AK280" s="83"/>
      <c r="AL280" s="83"/>
      <c r="AM280" s="26"/>
      <c r="AN280" s="83"/>
      <c r="AO280" s="83"/>
      <c r="AP280" s="26"/>
      <c r="AQ280" s="83"/>
      <c r="AR280" s="83"/>
      <c r="AS280" s="26"/>
      <c r="AT280" s="83"/>
      <c r="AU280" s="83"/>
      <c r="AV280" s="26"/>
      <c r="AW280" s="26"/>
      <c r="AX280" s="26"/>
      <c r="AY280" s="150"/>
      <c r="AZ280" s="84">
        <v>1339.9784711512721</v>
      </c>
      <c r="BA280" s="47">
        <v>23.99963931686894</v>
      </c>
      <c r="BB280" s="84">
        <v>32159</v>
      </c>
      <c r="BC280" s="82">
        <f>BB280/(5280*11.67)</f>
        <v>0.5219125704344213</v>
      </c>
      <c r="BD280" s="199"/>
    </row>
    <row r="281" spans="1:56" x14ac:dyDescent="0.25">
      <c r="A281" s="198"/>
      <c r="B281" s="26" t="s">
        <v>74</v>
      </c>
      <c r="C281" s="26"/>
      <c r="D281" s="26" t="s">
        <v>791</v>
      </c>
      <c r="E281" s="26"/>
      <c r="F281" s="26"/>
      <c r="G281" s="26">
        <v>9000</v>
      </c>
      <c r="H281" s="26">
        <v>9302</v>
      </c>
      <c r="I281" s="46" t="s">
        <v>598</v>
      </c>
      <c r="J281" s="46" t="s">
        <v>95</v>
      </c>
      <c r="K281" s="46" t="s">
        <v>727</v>
      </c>
      <c r="L281" s="139">
        <v>65.919462714116548</v>
      </c>
      <c r="M281" s="26">
        <v>25</v>
      </c>
      <c r="N281" s="26" t="s">
        <v>73</v>
      </c>
      <c r="O281" s="26"/>
      <c r="P281" s="26"/>
      <c r="Q281" s="26"/>
      <c r="R281" s="26"/>
      <c r="S281" s="26"/>
      <c r="T281" s="26"/>
      <c r="U281" s="26"/>
      <c r="V281" s="26"/>
      <c r="W281" s="26"/>
      <c r="X281" s="26"/>
      <c r="Y281" s="26"/>
      <c r="Z281" s="26"/>
      <c r="AA281" s="26"/>
      <c r="AB281" s="26"/>
      <c r="AC281" s="26"/>
      <c r="AD281" s="26"/>
      <c r="AE281" s="26"/>
      <c r="AF281" s="83">
        <v>296780.55</v>
      </c>
      <c r="AG281" s="26">
        <v>289261.68</v>
      </c>
      <c r="AH281" s="26" t="s">
        <v>821</v>
      </c>
      <c r="AI281" s="26"/>
      <c r="AJ281" s="47"/>
      <c r="AK281" s="83"/>
      <c r="AL281" s="83"/>
      <c r="AM281" s="26"/>
      <c r="AN281" s="83"/>
      <c r="AO281" s="83"/>
      <c r="AP281" s="26"/>
      <c r="AQ281" s="26"/>
      <c r="AR281" s="26"/>
      <c r="AS281" s="26"/>
      <c r="AT281" s="26"/>
      <c r="AU281" s="26"/>
      <c r="AV281" s="26"/>
      <c r="AW281" s="26"/>
      <c r="AX281" s="26"/>
      <c r="AY281" s="190"/>
      <c r="AZ281" s="26">
        <v>3575.0904256930203</v>
      </c>
      <c r="BA281" s="26">
        <v>50.311174986611235</v>
      </c>
      <c r="BB281" s="84">
        <v>179867</v>
      </c>
      <c r="BC281" s="82">
        <f>BB281/(5280*11.67)</f>
        <v>2.9190848069382773</v>
      </c>
      <c r="BD281" s="199"/>
    </row>
    <row r="282" spans="1:56" x14ac:dyDescent="0.25">
      <c r="A282" s="198"/>
      <c r="B282" s="26" t="s">
        <v>66</v>
      </c>
      <c r="C282" s="26"/>
      <c r="D282" s="26" t="s">
        <v>790</v>
      </c>
      <c r="E282" s="44"/>
      <c r="F282" s="55"/>
      <c r="G282" s="26">
        <v>5400</v>
      </c>
      <c r="H282" s="26">
        <v>5499</v>
      </c>
      <c r="I282" s="187" t="s">
        <v>724</v>
      </c>
      <c r="J282" s="187" t="s">
        <v>726</v>
      </c>
      <c r="K282" s="187" t="s">
        <v>78</v>
      </c>
      <c r="L282" s="139">
        <v>55.7992731339111</v>
      </c>
      <c r="M282" s="26">
        <v>25</v>
      </c>
      <c r="N282" s="26" t="s">
        <v>69</v>
      </c>
      <c r="O282" s="26"/>
      <c r="P282" s="26"/>
      <c r="Q282" s="26"/>
      <c r="R282" s="26"/>
      <c r="S282" s="26"/>
      <c r="T282" s="26"/>
      <c r="U282" s="26"/>
      <c r="V282" s="26"/>
      <c r="W282" s="26"/>
      <c r="X282" s="26"/>
      <c r="Y282" s="26"/>
      <c r="Z282" s="26"/>
      <c r="AA282" s="26"/>
      <c r="AB282" s="185"/>
      <c r="AC282" s="26"/>
      <c r="AD282" s="26"/>
      <c r="AE282" s="26"/>
      <c r="AF282" s="83">
        <v>33266.1</v>
      </c>
      <c r="AG282" s="26" t="s">
        <v>860</v>
      </c>
      <c r="AH282" s="55" t="s">
        <v>821</v>
      </c>
      <c r="AI282" s="26"/>
      <c r="AJ282" s="47"/>
      <c r="AK282" s="83"/>
      <c r="AL282" s="83"/>
      <c r="AM282" s="26"/>
      <c r="AN282" s="83"/>
      <c r="AO282" s="83"/>
      <c r="AP282" s="26"/>
      <c r="AQ282" s="83"/>
      <c r="AR282" s="83"/>
      <c r="AS282" s="26"/>
      <c r="AT282" s="83"/>
      <c r="AU282" s="83"/>
      <c r="AV282" s="26"/>
      <c r="AW282" s="26"/>
      <c r="AX282" s="26"/>
      <c r="AY282" s="190"/>
      <c r="AZ282" s="242">
        <v>894.26538554459898</v>
      </c>
      <c r="BA282" s="47">
        <v>23.999587087819407</v>
      </c>
      <c r="BB282" s="84">
        <v>21462</v>
      </c>
      <c r="BC282" s="82">
        <f>BB282/(5280*11.67)</f>
        <v>0.34830957388798006</v>
      </c>
      <c r="BD282" s="199"/>
    </row>
    <row r="283" spans="1:56" x14ac:dyDescent="0.25">
      <c r="A283" s="198"/>
      <c r="B283" s="26" t="s">
        <v>66</v>
      </c>
      <c r="C283" s="26"/>
      <c r="D283" s="26" t="s">
        <v>790</v>
      </c>
      <c r="E283" s="44"/>
      <c r="F283" s="45"/>
      <c r="G283" s="26">
        <v>900</v>
      </c>
      <c r="H283" s="26">
        <v>999</v>
      </c>
      <c r="I283" s="46" t="s">
        <v>728</v>
      </c>
      <c r="J283" s="46" t="s">
        <v>585</v>
      </c>
      <c r="K283" s="46" t="s">
        <v>78</v>
      </c>
      <c r="L283" s="139">
        <v>51</v>
      </c>
      <c r="M283" s="26">
        <v>25</v>
      </c>
      <c r="N283" s="26" t="s">
        <v>69</v>
      </c>
      <c r="O283" s="26"/>
      <c r="P283" s="26"/>
      <c r="Q283" s="26"/>
      <c r="R283" s="26"/>
      <c r="S283" s="26"/>
      <c r="T283" s="26"/>
      <c r="U283" s="26"/>
      <c r="V283" s="26"/>
      <c r="W283" s="26"/>
      <c r="X283" s="26"/>
      <c r="Y283" s="26"/>
      <c r="Z283" s="26"/>
      <c r="AA283" s="26"/>
      <c r="AB283" s="47"/>
      <c r="AC283" s="26"/>
      <c r="AD283" s="26"/>
      <c r="AE283" s="26"/>
      <c r="AF283" s="83">
        <v>35299.700000000004</v>
      </c>
      <c r="AG283" s="26" t="s">
        <v>860</v>
      </c>
      <c r="AH283" s="45" t="s">
        <v>821</v>
      </c>
      <c r="AI283" s="26"/>
      <c r="AJ283" s="47"/>
      <c r="AK283" s="83"/>
      <c r="AL283" s="83"/>
      <c r="AM283" s="26"/>
      <c r="AN283" s="83"/>
      <c r="AO283" s="83"/>
      <c r="AP283" s="26"/>
      <c r="AQ283" s="83"/>
      <c r="AR283" s="83"/>
      <c r="AS283" s="26"/>
      <c r="AT283" s="83"/>
      <c r="AU283" s="83"/>
      <c r="AV283" s="26"/>
      <c r="AW283" s="26"/>
      <c r="AX283" s="26"/>
      <c r="AY283" s="150"/>
      <c r="AZ283" s="84">
        <v>1084.4550510223901</v>
      </c>
      <c r="BA283" s="47">
        <v>21</v>
      </c>
      <c r="BB283" s="84">
        <v>22774</v>
      </c>
      <c r="BC283" s="82">
        <f>BB283/(5280*11.67)</f>
        <v>0.36960219158162605</v>
      </c>
      <c r="BD283" s="199"/>
    </row>
    <row r="284" spans="1:56" x14ac:dyDescent="0.25">
      <c r="A284" s="198"/>
      <c r="B284" s="99" t="s">
        <v>66</v>
      </c>
      <c r="G284" s="72">
        <v>10300</v>
      </c>
      <c r="H284" s="72">
        <v>11699</v>
      </c>
      <c r="I284" s="102" t="s">
        <v>604</v>
      </c>
      <c r="J284" s="102" t="s">
        <v>605</v>
      </c>
      <c r="K284" s="102" t="s">
        <v>603</v>
      </c>
      <c r="L284" s="121">
        <v>65.458668972769843</v>
      </c>
      <c r="M284" s="99">
        <v>25</v>
      </c>
      <c r="N284" s="99" t="s">
        <v>121</v>
      </c>
      <c r="AF284" s="103">
        <v>272001.70800000004</v>
      </c>
      <c r="AZ284" s="99">
        <v>6879.848</v>
      </c>
      <c r="BA284" s="99">
        <v>23.961215422201192</v>
      </c>
      <c r="BB284" s="104">
        <v>164849.52000000002</v>
      </c>
      <c r="BC284" s="82">
        <f>BB284/(5280*11.67)</f>
        <v>2.6753641816623825</v>
      </c>
      <c r="BD284" s="199"/>
    </row>
    <row r="285" spans="1:56" x14ac:dyDescent="0.25">
      <c r="A285" s="198"/>
      <c r="B285" s="26" t="s">
        <v>66</v>
      </c>
      <c r="C285" s="26"/>
      <c r="D285" s="26" t="s">
        <v>389</v>
      </c>
      <c r="E285" s="44"/>
      <c r="F285" s="55"/>
      <c r="G285" s="139">
        <v>2700</v>
      </c>
      <c r="H285" s="139">
        <v>3899</v>
      </c>
      <c r="I285" s="153" t="s">
        <v>139</v>
      </c>
      <c r="J285" s="153" t="s">
        <v>116</v>
      </c>
      <c r="K285" s="153" t="s">
        <v>113</v>
      </c>
      <c r="L285" s="141">
        <v>61.617680638098214</v>
      </c>
      <c r="M285" s="142">
        <v>26</v>
      </c>
      <c r="N285" s="142" t="s">
        <v>71</v>
      </c>
      <c r="O285" s="26"/>
      <c r="P285" s="26"/>
      <c r="Q285" s="26"/>
      <c r="R285" s="26"/>
      <c r="S285" s="26"/>
      <c r="T285" s="26"/>
      <c r="U285" s="26"/>
      <c r="V285" s="26"/>
      <c r="W285" s="26"/>
      <c r="X285" s="26"/>
      <c r="Y285" s="26"/>
      <c r="Z285" s="26"/>
      <c r="AA285" s="26"/>
      <c r="AB285" s="185">
        <v>25</v>
      </c>
      <c r="AC285" s="26"/>
      <c r="AD285" s="26"/>
      <c r="AE285" s="26">
        <v>12</v>
      </c>
      <c r="AF285" s="181">
        <v>221552.09999999998</v>
      </c>
      <c r="AG285" s="83">
        <f>35865.73+350+286364.83+10671.23</f>
        <v>333251.78999999998</v>
      </c>
      <c r="AH285" s="55" t="s">
        <v>79</v>
      </c>
      <c r="AI285" s="26"/>
      <c r="AJ285" s="47"/>
      <c r="AK285" s="83"/>
      <c r="AL285" s="83"/>
      <c r="AM285" s="26"/>
      <c r="AN285" s="83"/>
      <c r="AO285" s="83"/>
      <c r="AP285" s="26"/>
      <c r="AQ285" s="83"/>
      <c r="AR285" s="83"/>
      <c r="AS285" s="26"/>
      <c r="AT285" s="83"/>
      <c r="AU285" s="83"/>
      <c r="AV285" s="26"/>
      <c r="AW285" s="26"/>
      <c r="AX285" s="26"/>
      <c r="AY285" s="138" t="s">
        <v>361</v>
      </c>
      <c r="AZ285" s="182">
        <v>6394</v>
      </c>
      <c r="BA285" s="141">
        <v>21</v>
      </c>
      <c r="BB285" s="136">
        <v>134274</v>
      </c>
      <c r="BC285" s="82">
        <f>BB285/(5280*11.67)</f>
        <v>2.1791501129547401</v>
      </c>
      <c r="BD285" s="199"/>
    </row>
    <row r="286" spans="1:56" x14ac:dyDescent="0.25">
      <c r="A286" s="198"/>
      <c r="B286" s="26" t="s">
        <v>66</v>
      </c>
      <c r="C286" s="26"/>
      <c r="D286" s="26" t="s">
        <v>861</v>
      </c>
      <c r="E286" s="44"/>
      <c r="F286" s="45"/>
      <c r="G286" s="26">
        <v>6012</v>
      </c>
      <c r="H286" s="26">
        <v>6399</v>
      </c>
      <c r="I286" s="46" t="s">
        <v>458</v>
      </c>
      <c r="J286" s="46" t="s">
        <v>459</v>
      </c>
      <c r="K286" s="46" t="s">
        <v>459</v>
      </c>
      <c r="L286" s="139">
        <v>46</v>
      </c>
      <c r="M286" s="26">
        <v>26</v>
      </c>
      <c r="N286" s="99" t="s">
        <v>69</v>
      </c>
      <c r="AB286" s="101"/>
      <c r="AF286" s="103">
        <v>142852.65</v>
      </c>
      <c r="AH286" s="72" t="s">
        <v>855</v>
      </c>
      <c r="AY286" s="109"/>
      <c r="AZ286" s="104">
        <v>2973</v>
      </c>
      <c r="BA286" s="101">
        <v>31</v>
      </c>
      <c r="BB286" s="104">
        <v>92163</v>
      </c>
      <c r="BC286" s="82">
        <f>BB286/(5280*11.67)</f>
        <v>1.4957252473319311</v>
      </c>
      <c r="BD286" s="199"/>
    </row>
    <row r="287" spans="1:56" x14ac:dyDescent="0.25">
      <c r="A287" s="198"/>
      <c r="B287" s="26" t="s">
        <v>66</v>
      </c>
      <c r="C287" s="26"/>
      <c r="D287" s="26" t="s">
        <v>840</v>
      </c>
      <c r="E287" s="44"/>
      <c r="F287" s="45"/>
      <c r="G287" s="26">
        <v>2900</v>
      </c>
      <c r="H287" s="26">
        <v>3099</v>
      </c>
      <c r="I287" s="46" t="s">
        <v>732</v>
      </c>
      <c r="J287" s="46" t="s">
        <v>458</v>
      </c>
      <c r="K287" s="46" t="s">
        <v>78</v>
      </c>
      <c r="L287" s="139">
        <v>50.88146403333937</v>
      </c>
      <c r="M287" s="26">
        <v>26</v>
      </c>
      <c r="N287" s="99" t="s">
        <v>69</v>
      </c>
      <c r="AF287" s="103">
        <v>42772.25</v>
      </c>
      <c r="AH287" s="72" t="s">
        <v>829</v>
      </c>
      <c r="AI287" s="99" t="s">
        <v>862</v>
      </c>
      <c r="AM287" s="108"/>
      <c r="AY287" s="109"/>
      <c r="AZ287" s="99">
        <v>1404.579845100074</v>
      </c>
      <c r="BA287" s="99">
        <v>19.646444519523847</v>
      </c>
      <c r="BB287" s="104">
        <v>27595</v>
      </c>
      <c r="BC287" s="82">
        <f>BB287/(5280*11.67)</f>
        <v>0.44784282412817117</v>
      </c>
      <c r="BD287" s="199"/>
    </row>
    <row r="288" spans="1:56" x14ac:dyDescent="0.25">
      <c r="A288" s="198"/>
      <c r="B288" s="26" t="s">
        <v>66</v>
      </c>
      <c r="C288" s="26"/>
      <c r="D288" s="26" t="s">
        <v>840</v>
      </c>
      <c r="E288" s="44"/>
      <c r="F288" s="45"/>
      <c r="G288" s="26">
        <v>2900</v>
      </c>
      <c r="H288" s="26">
        <v>2999</v>
      </c>
      <c r="I288" s="46" t="s">
        <v>733</v>
      </c>
      <c r="J288" s="46" t="s">
        <v>458</v>
      </c>
      <c r="K288" s="46" t="s">
        <v>732</v>
      </c>
      <c r="L288" s="139">
        <v>35.207019855086102</v>
      </c>
      <c r="M288" s="26">
        <v>26</v>
      </c>
      <c r="N288" s="99" t="s">
        <v>69</v>
      </c>
      <c r="AF288" s="103">
        <v>32943.700000000004</v>
      </c>
      <c r="AH288" s="72" t="s">
        <v>829</v>
      </c>
      <c r="AI288" s="99">
        <v>65596.53</v>
      </c>
      <c r="AY288" s="109"/>
      <c r="AZ288" s="99">
        <v>929.16853979421001</v>
      </c>
      <c r="BA288" s="99">
        <v>22.87421397705446</v>
      </c>
      <c r="BB288" s="104">
        <v>21254</v>
      </c>
      <c r="BC288" s="82">
        <f>BB288/(5280*11.67)</f>
        <v>0.34493391498532888</v>
      </c>
      <c r="BD288" s="199"/>
    </row>
    <row r="289" spans="1:56" x14ac:dyDescent="0.25">
      <c r="A289" s="198"/>
      <c r="B289" s="26" t="s">
        <v>66</v>
      </c>
      <c r="C289" s="26"/>
      <c r="D289" s="26" t="s">
        <v>840</v>
      </c>
      <c r="E289" s="44"/>
      <c r="F289" s="45"/>
      <c r="G289" s="26">
        <v>3500</v>
      </c>
      <c r="H289" s="26">
        <v>3599</v>
      </c>
      <c r="I289" s="46" t="s">
        <v>734</v>
      </c>
      <c r="J289" s="46" t="s">
        <v>733</v>
      </c>
      <c r="K289" s="46" t="s">
        <v>735</v>
      </c>
      <c r="L289" s="139">
        <v>48.972625626526153</v>
      </c>
      <c r="M289" s="26">
        <v>26</v>
      </c>
      <c r="N289" s="99" t="s">
        <v>69</v>
      </c>
      <c r="AB289" s="101"/>
      <c r="AF289" s="103">
        <v>36181.65</v>
      </c>
      <c r="AH289" s="72" t="s">
        <v>829</v>
      </c>
      <c r="AI289" s="99" t="s">
        <v>862</v>
      </c>
      <c r="AZ289" s="104">
        <v>1003.652954316112</v>
      </c>
      <c r="BA289" s="101">
        <v>23.258039444427176</v>
      </c>
      <c r="BB289" s="104">
        <v>23343</v>
      </c>
      <c r="BC289" s="82">
        <f>BB289/(5280*11.67)</f>
        <v>0.37883656617589778</v>
      </c>
      <c r="BD289" s="199"/>
    </row>
    <row r="290" spans="1:56" x14ac:dyDescent="0.25">
      <c r="A290" s="198"/>
      <c r="B290" s="26" t="s">
        <v>66</v>
      </c>
      <c r="C290" s="26"/>
      <c r="D290" s="26" t="s">
        <v>466</v>
      </c>
      <c r="E290" s="44"/>
      <c r="F290" s="45"/>
      <c r="G290" s="26"/>
      <c r="H290" s="26"/>
      <c r="I290" s="46" t="s">
        <v>393</v>
      </c>
      <c r="J290" s="46" t="s">
        <v>394</v>
      </c>
      <c r="K290" s="46" t="s">
        <v>395</v>
      </c>
      <c r="L290" s="47"/>
      <c r="M290" s="26">
        <v>26</v>
      </c>
      <c r="N290" s="99" t="s">
        <v>69</v>
      </c>
      <c r="AB290" s="101"/>
      <c r="AF290" s="103">
        <v>42000</v>
      </c>
      <c r="AG290" s="103">
        <v>44370</v>
      </c>
      <c r="AH290" s="72" t="s">
        <v>821</v>
      </c>
      <c r="AI290" s="99" t="s">
        <v>216</v>
      </c>
      <c r="AJ290" s="101" t="s">
        <v>397</v>
      </c>
      <c r="AK290" s="103">
        <v>42000</v>
      </c>
      <c r="AY290" s="109" t="s">
        <v>453</v>
      </c>
      <c r="AZ290" s="104"/>
      <c r="BA290" s="101"/>
      <c r="BD290" s="199"/>
    </row>
    <row r="291" spans="1:56" x14ac:dyDescent="0.25">
      <c r="A291" s="198"/>
      <c r="B291" s="99" t="s">
        <v>66</v>
      </c>
      <c r="E291" s="100"/>
      <c r="G291" s="99">
        <v>3000</v>
      </c>
      <c r="H291" s="99">
        <v>3014</v>
      </c>
      <c r="I291" s="102" t="s">
        <v>729</v>
      </c>
      <c r="J291" s="102" t="s">
        <v>730</v>
      </c>
      <c r="K291" s="102" t="s">
        <v>731</v>
      </c>
      <c r="L291" s="121">
        <v>47</v>
      </c>
      <c r="M291" s="99">
        <v>26</v>
      </c>
      <c r="N291" s="99" t="s">
        <v>69</v>
      </c>
      <c r="AB291" s="101"/>
      <c r="AF291" s="103">
        <v>17921.100000000002</v>
      </c>
      <c r="AY291" s="109"/>
      <c r="AZ291" s="104">
        <v>481.736984289416</v>
      </c>
      <c r="BA291" s="101">
        <v>24</v>
      </c>
      <c r="BB291" s="104">
        <v>11562</v>
      </c>
      <c r="BC291" s="82">
        <f>BB291/(5280*11.67)</f>
        <v>0.18764119342525512</v>
      </c>
      <c r="BD291" s="199"/>
    </row>
    <row r="292" spans="1:56" x14ac:dyDescent="0.25">
      <c r="A292" s="198"/>
      <c r="B292" s="99" t="s">
        <v>66</v>
      </c>
      <c r="D292" s="99" t="s">
        <v>863</v>
      </c>
      <c r="G292" s="72">
        <v>3000</v>
      </c>
      <c r="H292" s="72">
        <v>3399</v>
      </c>
      <c r="I292" s="102" t="s">
        <v>736</v>
      </c>
      <c r="J292" s="102" t="s">
        <v>105</v>
      </c>
      <c r="K292" s="102" t="s">
        <v>113</v>
      </c>
      <c r="L292" s="121">
        <v>63.804279387841177</v>
      </c>
      <c r="M292" s="99">
        <v>26</v>
      </c>
      <c r="N292" s="99" t="s">
        <v>71</v>
      </c>
      <c r="AF292" s="103">
        <v>269468.89199999999</v>
      </c>
      <c r="AG292" s="103">
        <v>50354.23</v>
      </c>
      <c r="AZ292" s="99">
        <v>3983.28</v>
      </c>
      <c r="BA292" s="99">
        <v>41</v>
      </c>
      <c r="BB292" s="104">
        <v>163314.48000000001</v>
      </c>
      <c r="BC292" s="82">
        <f>BB292/(5280*11.67)</f>
        <v>2.6504518189608168</v>
      </c>
      <c r="BD292" s="199"/>
    </row>
    <row r="293" spans="1:56" ht="45" x14ac:dyDescent="0.25">
      <c r="A293" s="198"/>
      <c r="B293" s="60" t="s">
        <v>210</v>
      </c>
      <c r="C293" s="60"/>
      <c r="D293" s="60"/>
      <c r="E293" s="61">
        <v>43282</v>
      </c>
      <c r="F293" s="67"/>
      <c r="G293" s="60">
        <v>3000</v>
      </c>
      <c r="H293" s="60">
        <v>3499</v>
      </c>
      <c r="I293" s="78" t="s">
        <v>113</v>
      </c>
      <c r="J293" s="78" t="s">
        <v>139</v>
      </c>
      <c r="K293" s="78" t="s">
        <v>195</v>
      </c>
      <c r="L293" s="70">
        <v>57.216488834470312</v>
      </c>
      <c r="M293" s="60">
        <v>26</v>
      </c>
      <c r="N293" s="60" t="s">
        <v>73</v>
      </c>
      <c r="AB293" s="101">
        <v>22</v>
      </c>
      <c r="AF293" s="103">
        <v>603010.79999999993</v>
      </c>
      <c r="AI293" s="99" t="s">
        <v>115</v>
      </c>
      <c r="AK293" s="103">
        <v>603010.79999999993</v>
      </c>
      <c r="AL293" s="103" t="str">
        <f>IF(AG293="","",AG293)</f>
        <v/>
      </c>
      <c r="AY293" s="109" t="s">
        <v>228</v>
      </c>
      <c r="AZ293" s="104">
        <v>5316.81</v>
      </c>
      <c r="BA293" s="101">
        <v>60</v>
      </c>
      <c r="BB293" s="81">
        <v>301505.39999999997</v>
      </c>
      <c r="BC293" s="82">
        <f>BB293/(5280*11.67)</f>
        <v>4.8931701332086934</v>
      </c>
      <c r="BD293" s="199"/>
    </row>
    <row r="294" spans="1:56" ht="30" x14ac:dyDescent="0.25">
      <c r="A294" s="198"/>
      <c r="B294" s="60"/>
      <c r="C294" s="60"/>
      <c r="D294" s="60"/>
      <c r="E294" s="61">
        <v>42917</v>
      </c>
      <c r="F294" s="62"/>
      <c r="G294" s="99"/>
      <c r="H294" s="99"/>
      <c r="I294" s="78" t="s">
        <v>113</v>
      </c>
      <c r="J294" s="78" t="s">
        <v>139</v>
      </c>
      <c r="K294" s="78" t="s">
        <v>114</v>
      </c>
      <c r="L294" s="63"/>
      <c r="M294" s="60">
        <v>26</v>
      </c>
      <c r="N294" s="60" t="s">
        <v>73</v>
      </c>
      <c r="AB294" s="106">
        <v>20</v>
      </c>
      <c r="AF294" s="103">
        <v>510705</v>
      </c>
      <c r="AH294" s="54"/>
      <c r="AI294" s="99" t="s">
        <v>177</v>
      </c>
      <c r="AY294" s="111" t="s">
        <v>224</v>
      </c>
      <c r="AZ294" s="110">
        <v>3483.5026373491737</v>
      </c>
      <c r="BA294" s="101">
        <v>62</v>
      </c>
      <c r="BB294" s="81">
        <v>215977.16351564878</v>
      </c>
      <c r="BC294" s="82">
        <f>BB294/(5280*11.67)</f>
        <v>3.5051213211103449</v>
      </c>
      <c r="BD294" s="199"/>
    </row>
    <row r="295" spans="1:56" x14ac:dyDescent="0.25">
      <c r="A295" s="198"/>
      <c r="B295" s="99" t="s">
        <v>66</v>
      </c>
      <c r="D295" s="99" t="s">
        <v>863</v>
      </c>
      <c r="E295" s="100"/>
      <c r="G295" s="99">
        <v>3000</v>
      </c>
      <c r="H295" s="99">
        <v>3199</v>
      </c>
      <c r="I295" s="102" t="s">
        <v>730</v>
      </c>
      <c r="J295" s="102" t="s">
        <v>737</v>
      </c>
      <c r="K295" s="102" t="s">
        <v>729</v>
      </c>
      <c r="L295" s="121">
        <v>47.314020099945708</v>
      </c>
      <c r="M295" s="99">
        <v>26</v>
      </c>
      <c r="N295" s="99" t="s">
        <v>69</v>
      </c>
      <c r="AB295" s="101"/>
      <c r="AE295" s="103"/>
      <c r="AF295" s="103">
        <v>139885.95000000001</v>
      </c>
      <c r="AG295" s="103" t="s">
        <v>864</v>
      </c>
      <c r="AY295" s="109"/>
      <c r="AZ295" s="104">
        <v>3610.2177180682784</v>
      </c>
      <c r="BA295" s="104">
        <v>24.99821535646598</v>
      </c>
      <c r="BB295" s="104">
        <v>90249</v>
      </c>
      <c r="BC295" s="82">
        <f>BB295/(5280*11.67)</f>
        <v>1.4646626937758043</v>
      </c>
      <c r="BD295" s="199"/>
    </row>
    <row r="296" spans="1:56" x14ac:dyDescent="0.25">
      <c r="A296" s="198"/>
      <c r="B296" s="26" t="s">
        <v>66</v>
      </c>
      <c r="C296" s="26"/>
      <c r="D296" s="26" t="s">
        <v>865</v>
      </c>
      <c r="E296" s="44"/>
      <c r="F296" s="55"/>
      <c r="G296" s="139"/>
      <c r="H296" s="139"/>
      <c r="I296" s="153" t="s">
        <v>841</v>
      </c>
      <c r="J296" s="153"/>
      <c r="K296" s="153"/>
      <c r="L296" s="141"/>
      <c r="M296" s="142"/>
      <c r="N296" s="142" t="s">
        <v>69</v>
      </c>
      <c r="O296" s="26"/>
      <c r="P296" s="26"/>
      <c r="Q296" s="26"/>
      <c r="R296" s="26"/>
      <c r="S296" s="26"/>
      <c r="T296" s="26"/>
      <c r="U296" s="26"/>
      <c r="V296" s="26"/>
      <c r="W296" s="26"/>
      <c r="X296" s="26"/>
      <c r="Y296" s="26"/>
      <c r="Z296" s="26"/>
      <c r="AA296" s="26"/>
      <c r="AB296" s="185"/>
      <c r="AC296" s="26"/>
      <c r="AD296" s="26"/>
      <c r="AE296" s="26"/>
      <c r="AF296" s="181">
        <v>70000</v>
      </c>
      <c r="AG296" s="83">
        <v>71609.36</v>
      </c>
      <c r="AH296" s="55" t="s">
        <v>829</v>
      </c>
      <c r="AI296" s="26"/>
      <c r="AJ296" s="47"/>
      <c r="AK296" s="83"/>
      <c r="AL296" s="83"/>
      <c r="AM296" s="26"/>
      <c r="AN296" s="83"/>
      <c r="AO296" s="83"/>
      <c r="AP296" s="26"/>
      <c r="AQ296" s="83"/>
      <c r="AR296" s="83"/>
      <c r="AS296" s="26"/>
      <c r="AT296" s="83"/>
      <c r="AU296" s="83"/>
      <c r="AV296" s="26"/>
      <c r="AW296" s="26"/>
      <c r="AX296" s="26"/>
      <c r="AY296" s="138"/>
      <c r="AZ296" s="182"/>
      <c r="BA296" s="141"/>
      <c r="BB296" s="182"/>
      <c r="BC296" s="178"/>
      <c r="BD296" s="199"/>
    </row>
    <row r="297" spans="1:56" x14ac:dyDescent="0.25">
      <c r="A297" s="198"/>
      <c r="B297" s="99" t="s">
        <v>151</v>
      </c>
      <c r="D297" s="99" t="s">
        <v>152</v>
      </c>
      <c r="F297" s="99"/>
      <c r="G297" s="99"/>
      <c r="H297" s="99"/>
      <c r="I297" s="102" t="s">
        <v>153</v>
      </c>
      <c r="L297" s="99"/>
      <c r="AF297" s="103">
        <v>20000</v>
      </c>
      <c r="AG297" s="103">
        <v>33186.51</v>
      </c>
      <c r="AH297" s="99"/>
      <c r="AI297" s="99" t="s">
        <v>115</v>
      </c>
      <c r="AJ297" s="101" t="s">
        <v>164</v>
      </c>
      <c r="AK297" s="103">
        <v>20000</v>
      </c>
      <c r="AQ297" s="99"/>
      <c r="AR297" s="99"/>
      <c r="AT297" s="99"/>
      <c r="AU297" s="99"/>
      <c r="BB297" s="81"/>
      <c r="BC297" s="82">
        <f>BB297/(5280*11.67)</f>
        <v>0</v>
      </c>
      <c r="BD297" s="199"/>
    </row>
    <row r="298" spans="1:56" x14ac:dyDescent="0.25">
      <c r="A298" s="198"/>
      <c r="B298" s="99" t="s">
        <v>151</v>
      </c>
      <c r="D298" s="99" t="s">
        <v>154</v>
      </c>
      <c r="F298" s="99"/>
      <c r="G298" s="99"/>
      <c r="H298" s="99"/>
      <c r="I298" s="102" t="s">
        <v>155</v>
      </c>
      <c r="L298" s="99"/>
      <c r="AF298" s="103">
        <v>20000</v>
      </c>
      <c r="AG298" s="103">
        <v>51389</v>
      </c>
      <c r="AH298" s="99"/>
      <c r="AI298" s="99" t="s">
        <v>115</v>
      </c>
      <c r="AJ298" s="101" t="s">
        <v>165</v>
      </c>
      <c r="AK298" s="103">
        <v>20000</v>
      </c>
      <c r="AQ298" s="99"/>
      <c r="AR298" s="99"/>
      <c r="AT298" s="99"/>
      <c r="AU298" s="99"/>
      <c r="BB298" s="81"/>
      <c r="BC298" s="82">
        <f>BB298/(5280*11.67)</f>
        <v>0</v>
      </c>
      <c r="BD298" s="199"/>
    </row>
    <row r="299" spans="1:56" x14ac:dyDescent="0.25">
      <c r="A299" s="198"/>
      <c r="B299" s="99" t="s">
        <v>151</v>
      </c>
      <c r="D299" s="99" t="s">
        <v>421</v>
      </c>
      <c r="E299" s="100"/>
      <c r="F299" s="54"/>
      <c r="G299" s="99"/>
      <c r="H299" s="99"/>
      <c r="I299" s="102" t="s">
        <v>422</v>
      </c>
      <c r="L299" s="99"/>
      <c r="AB299" s="106"/>
      <c r="AG299" s="103">
        <v>3575.74</v>
      </c>
      <c r="AH299" s="54"/>
      <c r="AZ299" s="201"/>
      <c r="BA299" s="201"/>
      <c r="BC299" s="82">
        <f>BB299/(5280*11.67)</f>
        <v>0</v>
      </c>
      <c r="BD299" s="199"/>
    </row>
    <row r="300" spans="1:56" x14ac:dyDescent="0.25">
      <c r="A300" s="198"/>
      <c r="B300" s="215"/>
      <c r="C300" s="215"/>
      <c r="D300" s="215"/>
      <c r="E300" s="215"/>
      <c r="F300" s="216"/>
      <c r="G300" s="216"/>
      <c r="H300" s="216"/>
      <c r="I300" s="217"/>
      <c r="J300" s="217"/>
      <c r="K300" s="217"/>
      <c r="L300" s="218"/>
      <c r="M300" s="215"/>
      <c r="N300" s="215"/>
      <c r="O300" s="215"/>
      <c r="P300" s="215"/>
      <c r="Q300" s="215"/>
      <c r="R300" s="215"/>
      <c r="S300" s="215"/>
      <c r="T300" s="215"/>
      <c r="U300" s="215"/>
      <c r="V300" s="215"/>
      <c r="W300" s="215"/>
      <c r="X300" s="215"/>
      <c r="Y300" s="215"/>
      <c r="Z300" s="215"/>
      <c r="AA300" s="215"/>
      <c r="AB300" s="215"/>
      <c r="AC300" s="215"/>
      <c r="AD300" s="215"/>
      <c r="AE300" s="215"/>
      <c r="AF300" s="219"/>
      <c r="AG300" s="219"/>
      <c r="AH300" s="216"/>
      <c r="AI300" s="215"/>
      <c r="AJ300" s="220"/>
      <c r="AK300" s="219"/>
      <c r="AL300" s="219"/>
      <c r="AM300" s="215"/>
      <c r="AN300" s="219"/>
      <c r="AO300" s="219"/>
      <c r="AP300" s="215"/>
      <c r="BD300" s="199"/>
    </row>
    <row r="301" spans="1:56" x14ac:dyDescent="0.25">
      <c r="A301" s="198"/>
      <c r="BD301" s="199"/>
    </row>
    <row r="302" spans="1:56" x14ac:dyDescent="0.25">
      <c r="A302" s="198"/>
      <c r="BD302" s="199"/>
    </row>
    <row r="303" spans="1:56" x14ac:dyDescent="0.25">
      <c r="A303" s="198"/>
      <c r="BD303" s="199"/>
    </row>
    <row r="304" spans="1:56" x14ac:dyDescent="0.25">
      <c r="A304" s="198"/>
      <c r="BD304" s="199"/>
    </row>
    <row r="305" spans="1:56" x14ac:dyDescent="0.25">
      <c r="A305" s="198"/>
      <c r="BD305" s="199"/>
    </row>
    <row r="306" spans="1:56" x14ac:dyDescent="0.25">
      <c r="A306" s="198"/>
      <c r="BD306" s="199"/>
    </row>
    <row r="307" spans="1:56" x14ac:dyDescent="0.25">
      <c r="A307" s="198"/>
      <c r="BD307" s="199"/>
    </row>
    <row r="308" spans="1:56" x14ac:dyDescent="0.25">
      <c r="A308" s="198"/>
      <c r="BD308" s="199"/>
    </row>
    <row r="309" spans="1:56" x14ac:dyDescent="0.25">
      <c r="A309" s="198"/>
      <c r="BD309" s="199"/>
    </row>
    <row r="310" spans="1:56" x14ac:dyDescent="0.25">
      <c r="A310" s="198"/>
      <c r="BD310" s="199"/>
    </row>
    <row r="311" spans="1:56" x14ac:dyDescent="0.25">
      <c r="A311" s="198"/>
      <c r="BD311" s="199"/>
    </row>
    <row r="312" spans="1:56" x14ac:dyDescent="0.25">
      <c r="A312" s="198"/>
      <c r="BD312" s="199"/>
    </row>
    <row r="313" spans="1:56" x14ac:dyDescent="0.25">
      <c r="A313" s="198"/>
      <c r="BD313" s="199"/>
    </row>
    <row r="314" spans="1:56" x14ac:dyDescent="0.25">
      <c r="A314" s="198"/>
      <c r="BD314" s="199"/>
    </row>
    <row r="315" spans="1:56" x14ac:dyDescent="0.25">
      <c r="A315" s="198"/>
      <c r="BD315" s="199"/>
    </row>
    <row r="316" spans="1:56" x14ac:dyDescent="0.25">
      <c r="A316" s="198"/>
      <c r="BD316" s="199"/>
    </row>
    <row r="317" spans="1:56" x14ac:dyDescent="0.25">
      <c r="A317" s="198"/>
      <c r="BD317" s="199"/>
    </row>
    <row r="318" spans="1:56" x14ac:dyDescent="0.25">
      <c r="A318" s="198"/>
      <c r="BD318" s="199"/>
    </row>
    <row r="319" spans="1:56" x14ac:dyDescent="0.25">
      <c r="A319" s="198"/>
      <c r="BD319" s="199"/>
    </row>
    <row r="320" spans="1:56" x14ac:dyDescent="0.25">
      <c r="A320" s="198"/>
      <c r="BD320" s="199"/>
    </row>
    <row r="321" spans="1:56" x14ac:dyDescent="0.25">
      <c r="A321" s="198"/>
      <c r="BD321" s="199"/>
    </row>
    <row r="322" spans="1:56" x14ac:dyDescent="0.25">
      <c r="A322" s="198"/>
      <c r="BD322" s="199"/>
    </row>
    <row r="323" spans="1:56" x14ac:dyDescent="0.25">
      <c r="A323" s="198"/>
      <c r="BD323" s="199"/>
    </row>
    <row r="324" spans="1:56" x14ac:dyDescent="0.25">
      <c r="A324" s="198"/>
      <c r="BD324" s="199"/>
    </row>
    <row r="325" spans="1:56" x14ac:dyDescent="0.25">
      <c r="A325" s="198"/>
      <c r="BD325" s="199"/>
    </row>
    <row r="326" spans="1:56" x14ac:dyDescent="0.25">
      <c r="A326" s="198"/>
      <c r="BD326" s="199"/>
    </row>
    <row r="327" spans="1:56" x14ac:dyDescent="0.25">
      <c r="A327" s="198"/>
      <c r="BD327" s="199"/>
    </row>
    <row r="328" spans="1:56" x14ac:dyDescent="0.25">
      <c r="A328" s="198"/>
      <c r="BD328" s="199"/>
    </row>
    <row r="329" spans="1:56" x14ac:dyDescent="0.25">
      <c r="A329" s="198"/>
      <c r="BD329" s="199"/>
    </row>
    <row r="330" spans="1:56" x14ac:dyDescent="0.25">
      <c r="A330" s="198"/>
      <c r="BD330" s="199"/>
    </row>
    <row r="331" spans="1:56" x14ac:dyDescent="0.25">
      <c r="A331" s="198"/>
      <c r="BD331" s="199"/>
    </row>
    <row r="332" spans="1:56" x14ac:dyDescent="0.25">
      <c r="A332" s="198"/>
      <c r="BD332" s="199"/>
    </row>
    <row r="333" spans="1:56" x14ac:dyDescent="0.25">
      <c r="A333" s="198"/>
      <c r="BD333" s="199"/>
    </row>
    <row r="334" spans="1:56" x14ac:dyDescent="0.25">
      <c r="A334" s="198"/>
      <c r="BD334" s="199"/>
    </row>
    <row r="335" spans="1:56" x14ac:dyDescent="0.25">
      <c r="A335" s="198"/>
      <c r="BD335" s="199"/>
    </row>
    <row r="336" spans="1:56" x14ac:dyDescent="0.25">
      <c r="A336" s="198"/>
      <c r="BD336" s="199"/>
    </row>
    <row r="337" spans="1:56" x14ac:dyDescent="0.25">
      <c r="A337" s="198"/>
      <c r="BD337" s="199"/>
    </row>
    <row r="338" spans="1:56" x14ac:dyDescent="0.25">
      <c r="A338" s="198"/>
      <c r="BD338" s="199"/>
    </row>
    <row r="339" spans="1:56" x14ac:dyDescent="0.25">
      <c r="A339" s="198"/>
      <c r="BD339" s="199"/>
    </row>
    <row r="340" spans="1:56" x14ac:dyDescent="0.25">
      <c r="A340" s="198"/>
      <c r="BD340" s="199"/>
    </row>
    <row r="341" spans="1:56" x14ac:dyDescent="0.25">
      <c r="A341" s="198"/>
      <c r="BD341" s="199"/>
    </row>
    <row r="342" spans="1:56" x14ac:dyDescent="0.25">
      <c r="A342" s="198"/>
      <c r="BD342" s="199"/>
    </row>
    <row r="343" spans="1:56" x14ac:dyDescent="0.25">
      <c r="A343" s="198"/>
      <c r="BD343" s="199"/>
    </row>
    <row r="344" spans="1:56" x14ac:dyDescent="0.25">
      <c r="A344" s="198"/>
      <c r="BD344" s="199"/>
    </row>
    <row r="345" spans="1:56" x14ac:dyDescent="0.25">
      <c r="A345" s="198"/>
      <c r="BD345" s="199"/>
    </row>
    <row r="346" spans="1:56" x14ac:dyDescent="0.25">
      <c r="A346" s="198"/>
      <c r="BD346" s="199"/>
    </row>
    <row r="347" spans="1:56" x14ac:dyDescent="0.25">
      <c r="A347" s="198"/>
      <c r="BD347" s="199"/>
    </row>
    <row r="348" spans="1:56" x14ac:dyDescent="0.25">
      <c r="A348" s="198"/>
      <c r="BD348" s="199"/>
    </row>
    <row r="349" spans="1:56" x14ac:dyDescent="0.25">
      <c r="A349" s="198"/>
      <c r="BD349" s="199"/>
    </row>
    <row r="350" spans="1:56" x14ac:dyDescent="0.25">
      <c r="A350" s="198"/>
      <c r="BD350" s="199"/>
    </row>
    <row r="351" spans="1:56" x14ac:dyDescent="0.25">
      <c r="A351" s="198"/>
      <c r="BD351" s="199"/>
    </row>
    <row r="352" spans="1:56" x14ac:dyDescent="0.25">
      <c r="A352" s="198"/>
      <c r="BD352" s="199"/>
    </row>
    <row r="353" spans="1:56" x14ac:dyDescent="0.25">
      <c r="A353" s="198"/>
      <c r="BD353" s="199"/>
    </row>
    <row r="354" spans="1:56" x14ac:dyDescent="0.25">
      <c r="A354" s="198"/>
      <c r="BD354" s="199"/>
    </row>
    <row r="355" spans="1:56" x14ac:dyDescent="0.25">
      <c r="A355" s="198"/>
      <c r="BD355" s="199"/>
    </row>
    <row r="356" spans="1:56" x14ac:dyDescent="0.25">
      <c r="A356" s="198"/>
      <c r="BD356" s="199"/>
    </row>
    <row r="357" spans="1:56" x14ac:dyDescent="0.25">
      <c r="A357" s="198"/>
      <c r="BD357" s="199"/>
    </row>
    <row r="358" spans="1:56" x14ac:dyDescent="0.25">
      <c r="A358" s="198"/>
      <c r="BD358" s="199"/>
    </row>
    <row r="359" spans="1:56" x14ac:dyDescent="0.25">
      <c r="A359" s="198"/>
      <c r="BD359" s="199"/>
    </row>
    <row r="360" spans="1:56" x14ac:dyDescent="0.25">
      <c r="A360" s="198"/>
      <c r="BD360" s="199"/>
    </row>
    <row r="361" spans="1:56" x14ac:dyDescent="0.25">
      <c r="A361" s="198"/>
      <c r="BD361" s="199"/>
    </row>
    <row r="362" spans="1:56" x14ac:dyDescent="0.25">
      <c r="A362" s="198"/>
      <c r="BD362" s="199"/>
    </row>
    <row r="363" spans="1:56" x14ac:dyDescent="0.25">
      <c r="A363" s="198"/>
      <c r="BD363" s="199"/>
    </row>
    <row r="364" spans="1:56" x14ac:dyDescent="0.25">
      <c r="A364" s="198"/>
      <c r="BD364" s="199"/>
    </row>
    <row r="365" spans="1:56" x14ac:dyDescent="0.25">
      <c r="A365" s="198"/>
      <c r="BD365" s="199"/>
    </row>
    <row r="366" spans="1:56" x14ac:dyDescent="0.25">
      <c r="A366" s="198"/>
      <c r="BD366" s="199"/>
    </row>
    <row r="367" spans="1:56" x14ac:dyDescent="0.25">
      <c r="A367" s="198"/>
      <c r="BD367" s="199"/>
    </row>
    <row r="368" spans="1:56" x14ac:dyDescent="0.25">
      <c r="A368" s="198"/>
      <c r="BD368" s="199"/>
    </row>
    <row r="369" spans="1:56" x14ac:dyDescent="0.25">
      <c r="A369" s="198"/>
      <c r="BD369" s="199"/>
    </row>
    <row r="370" spans="1:56" x14ac:dyDescent="0.25">
      <c r="A370" s="198"/>
      <c r="BD370" s="199"/>
    </row>
    <row r="371" spans="1:56" x14ac:dyDescent="0.25">
      <c r="A371" s="198"/>
      <c r="BD371" s="199"/>
    </row>
    <row r="372" spans="1:56" x14ac:dyDescent="0.25">
      <c r="A372" s="198"/>
      <c r="BD372" s="199"/>
    </row>
    <row r="373" spans="1:56" x14ac:dyDescent="0.25">
      <c r="A373" s="198"/>
      <c r="BD373" s="199"/>
    </row>
    <row r="374" spans="1:56" x14ac:dyDescent="0.25">
      <c r="A374" s="198"/>
      <c r="BD374" s="199"/>
    </row>
    <row r="375" spans="1:56" x14ac:dyDescent="0.25">
      <c r="A375" s="198"/>
      <c r="BD375" s="199"/>
    </row>
    <row r="376" spans="1:56" x14ac:dyDescent="0.25">
      <c r="A376" s="198"/>
      <c r="BD376" s="199"/>
    </row>
    <row r="377" spans="1:56" x14ac:dyDescent="0.25">
      <c r="A377" s="198"/>
      <c r="BD377" s="199"/>
    </row>
    <row r="378" spans="1:56" x14ac:dyDescent="0.25">
      <c r="A378" s="198"/>
      <c r="BD378" s="199"/>
    </row>
    <row r="379" spans="1:56" x14ac:dyDescent="0.25">
      <c r="A379" s="198"/>
      <c r="BD379" s="199"/>
    </row>
    <row r="380" spans="1:56" x14ac:dyDescent="0.25">
      <c r="A380" s="198"/>
      <c r="BD380" s="199"/>
    </row>
    <row r="381" spans="1:56" x14ac:dyDescent="0.25">
      <c r="A381" s="198"/>
      <c r="BD381" s="199"/>
    </row>
    <row r="382" spans="1:56" x14ac:dyDescent="0.25">
      <c r="A382" s="198"/>
      <c r="BD382" s="199"/>
    </row>
    <row r="383" spans="1:56" x14ac:dyDescent="0.25">
      <c r="A383" s="198"/>
      <c r="BD383" s="199"/>
    </row>
    <row r="384" spans="1:56" x14ac:dyDescent="0.25">
      <c r="A384" s="198"/>
      <c r="BD384" s="199"/>
    </row>
    <row r="385" spans="1:56" x14ac:dyDescent="0.25">
      <c r="A385" s="198"/>
      <c r="BD385" s="199"/>
    </row>
    <row r="386" spans="1:56" x14ac:dyDescent="0.25">
      <c r="A386" s="198"/>
      <c r="BD386" s="199"/>
    </row>
    <row r="387" spans="1:56" x14ac:dyDescent="0.25">
      <c r="A387" s="198"/>
      <c r="BD387" s="199"/>
    </row>
    <row r="388" spans="1:56" x14ac:dyDescent="0.25">
      <c r="A388" s="198"/>
      <c r="BD388" s="199"/>
    </row>
    <row r="389" spans="1:56" x14ac:dyDescent="0.25">
      <c r="A389" s="198"/>
      <c r="BD389" s="199"/>
    </row>
    <row r="390" spans="1:56" x14ac:dyDescent="0.25">
      <c r="A390" s="198"/>
      <c r="BD390" s="199"/>
    </row>
    <row r="391" spans="1:56" x14ac:dyDescent="0.25">
      <c r="A391" s="198"/>
      <c r="BD391" s="199"/>
    </row>
    <row r="392" spans="1:56" x14ac:dyDescent="0.25">
      <c r="A392" s="198"/>
      <c r="BD392" s="199"/>
    </row>
    <row r="393" spans="1:56" x14ac:dyDescent="0.25">
      <c r="A393" s="198"/>
      <c r="BD393" s="199"/>
    </row>
    <row r="394" spans="1:56" x14ac:dyDescent="0.25">
      <c r="A394" s="198"/>
      <c r="BD394" s="199"/>
    </row>
    <row r="395" spans="1:56" x14ac:dyDescent="0.25">
      <c r="A395" s="198"/>
      <c r="BD395" s="199"/>
    </row>
    <row r="396" spans="1:56" x14ac:dyDescent="0.25">
      <c r="A396" s="198"/>
      <c r="BD396" s="199"/>
    </row>
    <row r="397" spans="1:56" x14ac:dyDescent="0.25">
      <c r="A397" s="198"/>
      <c r="BD397" s="199"/>
    </row>
    <row r="398" spans="1:56" x14ac:dyDescent="0.25">
      <c r="A398" s="198"/>
      <c r="BD398" s="199"/>
    </row>
    <row r="399" spans="1:56" x14ac:dyDescent="0.25">
      <c r="A399" s="198"/>
      <c r="BD399" s="199"/>
    </row>
    <row r="400" spans="1:56" x14ac:dyDescent="0.25">
      <c r="A400" s="198"/>
      <c r="BD400" s="199"/>
    </row>
    <row r="401" spans="1:56" x14ac:dyDescent="0.25">
      <c r="A401" s="198"/>
      <c r="BD401" s="199"/>
    </row>
    <row r="402" spans="1:56" x14ac:dyDescent="0.25">
      <c r="A402" s="198"/>
      <c r="BD402" s="199"/>
    </row>
    <row r="403" spans="1:56" x14ac:dyDescent="0.25">
      <c r="A403" s="198"/>
      <c r="BD403" s="199"/>
    </row>
    <row r="404" spans="1:56" x14ac:dyDescent="0.25">
      <c r="A404" s="198"/>
      <c r="BD404" s="199"/>
    </row>
    <row r="405" spans="1:56" x14ac:dyDescent="0.25">
      <c r="A405" s="198"/>
      <c r="BD405" s="199"/>
    </row>
    <row r="406" spans="1:56" x14ac:dyDescent="0.25">
      <c r="A406" s="198"/>
      <c r="BD406" s="199"/>
    </row>
    <row r="407" spans="1:56" x14ac:dyDescent="0.25">
      <c r="A407" s="198"/>
      <c r="BD407" s="199"/>
    </row>
    <row r="408" spans="1:56" x14ac:dyDescent="0.25">
      <c r="A408" s="198"/>
      <c r="BD408" s="199"/>
    </row>
    <row r="409" spans="1:56" x14ac:dyDescent="0.25">
      <c r="A409" s="198"/>
      <c r="BD409" s="199"/>
    </row>
    <row r="410" spans="1:56" x14ac:dyDescent="0.25">
      <c r="A410" s="198"/>
      <c r="BD410" s="199"/>
    </row>
    <row r="411" spans="1:56" x14ac:dyDescent="0.25">
      <c r="A411" s="198"/>
      <c r="BD411" s="199"/>
    </row>
    <row r="412" spans="1:56" x14ac:dyDescent="0.25">
      <c r="A412" s="198"/>
      <c r="BD412" s="199"/>
    </row>
    <row r="413" spans="1:56" x14ac:dyDescent="0.25">
      <c r="A413" s="198"/>
      <c r="BD413" s="199"/>
    </row>
    <row r="414" spans="1:56" x14ac:dyDescent="0.25">
      <c r="A414" s="198"/>
      <c r="BD414" s="199"/>
    </row>
    <row r="415" spans="1:56" x14ac:dyDescent="0.25">
      <c r="A415" s="198"/>
      <c r="BD415" s="199"/>
    </row>
    <row r="416" spans="1:56" x14ac:dyDescent="0.25">
      <c r="A416" s="198"/>
      <c r="BD416" s="199"/>
    </row>
    <row r="417" spans="1:56" x14ac:dyDescent="0.25">
      <c r="A417" s="198"/>
      <c r="BD417" s="199"/>
    </row>
    <row r="418" spans="1:56" x14ac:dyDescent="0.25">
      <c r="A418" s="198"/>
      <c r="BD418" s="199"/>
    </row>
    <row r="419" spans="1:56" x14ac:dyDescent="0.25">
      <c r="A419" s="198"/>
      <c r="BD419" s="199"/>
    </row>
    <row r="420" spans="1:56" x14ac:dyDescent="0.25">
      <c r="A420" s="198"/>
      <c r="BD420" s="199"/>
    </row>
    <row r="421" spans="1:56" x14ac:dyDescent="0.25">
      <c r="A421" s="198"/>
      <c r="BD421" s="199"/>
    </row>
    <row r="422" spans="1:56" x14ac:dyDescent="0.25">
      <c r="A422" s="198"/>
      <c r="BD422" s="199"/>
    </row>
    <row r="423" spans="1:56" x14ac:dyDescent="0.25">
      <c r="A423" s="198"/>
      <c r="BD423" s="199"/>
    </row>
    <row r="424" spans="1:56" x14ac:dyDescent="0.25">
      <c r="A424" s="198"/>
      <c r="BD424" s="199"/>
    </row>
    <row r="425" spans="1:56" x14ac:dyDescent="0.25">
      <c r="A425" s="198"/>
      <c r="BD425" s="199"/>
    </row>
    <row r="426" spans="1:56" x14ac:dyDescent="0.25">
      <c r="A426" s="198"/>
      <c r="BD426" s="199"/>
    </row>
    <row r="427" spans="1:56" x14ac:dyDescent="0.25">
      <c r="A427" s="198"/>
      <c r="BD427" s="199"/>
    </row>
    <row r="428" spans="1:56" x14ac:dyDescent="0.25">
      <c r="A428" s="198"/>
      <c r="BD428" s="199"/>
    </row>
    <row r="429" spans="1:56" x14ac:dyDescent="0.25">
      <c r="A429" s="198"/>
      <c r="BD429" s="199"/>
    </row>
    <row r="430" spans="1:56" x14ac:dyDescent="0.25">
      <c r="A430" s="198"/>
      <c r="BD430" s="199"/>
    </row>
    <row r="431" spans="1:56" x14ac:dyDescent="0.25">
      <c r="A431" s="198"/>
      <c r="BD431" s="199"/>
    </row>
    <row r="432" spans="1:56" x14ac:dyDescent="0.25">
      <c r="A432" s="198"/>
      <c r="BD432" s="199"/>
    </row>
    <row r="433" spans="1:56" x14ac:dyDescent="0.25">
      <c r="A433" s="198"/>
      <c r="BD433" s="199"/>
    </row>
    <row r="434" spans="1:56" x14ac:dyDescent="0.25">
      <c r="A434" s="198"/>
      <c r="BD434" s="199"/>
    </row>
    <row r="435" spans="1:56" x14ac:dyDescent="0.25">
      <c r="A435" s="198"/>
      <c r="BD435" s="199"/>
    </row>
    <row r="436" spans="1:56" x14ac:dyDescent="0.25">
      <c r="A436" s="198"/>
      <c r="BD436" s="199"/>
    </row>
    <row r="437" spans="1:56" x14ac:dyDescent="0.25">
      <c r="A437" s="198"/>
      <c r="BD437" s="199"/>
    </row>
    <row r="438" spans="1:56" x14ac:dyDescent="0.25">
      <c r="A438" s="198"/>
      <c r="BD438" s="199"/>
    </row>
    <row r="439" spans="1:56" x14ac:dyDescent="0.25">
      <c r="A439" s="198"/>
      <c r="BD439" s="199"/>
    </row>
    <row r="440" spans="1:56" x14ac:dyDescent="0.25">
      <c r="A440" s="198"/>
      <c r="BD440" s="199"/>
    </row>
    <row r="441" spans="1:56" x14ac:dyDescent="0.25">
      <c r="A441" s="198"/>
      <c r="BD441" s="199"/>
    </row>
    <row r="442" spans="1:56" x14ac:dyDescent="0.25">
      <c r="A442" s="198"/>
      <c r="BD442" s="199"/>
    </row>
    <row r="443" spans="1:56" x14ac:dyDescent="0.25">
      <c r="A443" s="198"/>
      <c r="BD443" s="199"/>
    </row>
    <row r="444" spans="1:56" x14ac:dyDescent="0.25">
      <c r="A444" s="198"/>
      <c r="BD444" s="199"/>
    </row>
    <row r="445" spans="1:56" x14ac:dyDescent="0.25">
      <c r="A445" s="198"/>
      <c r="BD445" s="199"/>
    </row>
    <row r="446" spans="1:56" x14ac:dyDescent="0.25">
      <c r="A446" s="198"/>
      <c r="BD446" s="199"/>
    </row>
    <row r="447" spans="1:56" x14ac:dyDescent="0.25">
      <c r="A447" s="198"/>
      <c r="BD447" s="199"/>
    </row>
    <row r="448" spans="1:56" x14ac:dyDescent="0.25">
      <c r="A448" s="198"/>
      <c r="BD448" s="199"/>
    </row>
    <row r="449" spans="1:56" x14ac:dyDescent="0.25">
      <c r="A449" s="198"/>
      <c r="BD449" s="199"/>
    </row>
    <row r="456" spans="1:56" x14ac:dyDescent="0.25">
      <c r="F456" s="99"/>
      <c r="G456" s="99"/>
      <c r="H456" s="99"/>
      <c r="I456" s="99"/>
      <c r="J456" s="99"/>
      <c r="K456" s="99"/>
      <c r="L456" s="99"/>
      <c r="AF456" s="99"/>
      <c r="AG456" s="99"/>
      <c r="AH456" s="99"/>
      <c r="AJ456" s="99"/>
      <c r="AK456" s="99"/>
      <c r="AL456" s="99"/>
      <c r="AN456" s="99"/>
      <c r="AO456" s="99"/>
      <c r="AQ456" s="99"/>
      <c r="AR456" s="99"/>
      <c r="AT456" s="99"/>
      <c r="AU456" s="99"/>
      <c r="AY456" s="99"/>
      <c r="BB456" s="99"/>
      <c r="BC456" s="99"/>
    </row>
    <row r="457" spans="1:56" x14ac:dyDescent="0.25">
      <c r="F457" s="99"/>
      <c r="G457" s="99"/>
      <c r="H457" s="99"/>
      <c r="I457" s="99"/>
      <c r="J457" s="99"/>
      <c r="K457" s="99"/>
      <c r="L457" s="99"/>
      <c r="AF457" s="99"/>
      <c r="AG457" s="99"/>
      <c r="AH457" s="99"/>
      <c r="AJ457" s="99"/>
      <c r="AK457" s="99"/>
      <c r="AL457" s="99"/>
      <c r="AN457" s="99"/>
      <c r="AO457" s="99"/>
      <c r="AQ457" s="99"/>
      <c r="AR457" s="99"/>
      <c r="AT457" s="99"/>
      <c r="AU457" s="99"/>
      <c r="AY457" s="99"/>
      <c r="BB457" s="99"/>
      <c r="BC457" s="99"/>
    </row>
    <row r="458" spans="1:56" x14ac:dyDescent="0.25">
      <c r="F458" s="99"/>
      <c r="G458" s="99"/>
      <c r="H458" s="99"/>
      <c r="I458" s="99"/>
      <c r="J458" s="99"/>
      <c r="K458" s="99"/>
      <c r="L458" s="99"/>
      <c r="AF458" s="99"/>
      <c r="AG458" s="99"/>
      <c r="AH458" s="99"/>
      <c r="AJ458" s="99"/>
      <c r="AK458" s="99"/>
      <c r="AL458" s="99"/>
      <c r="AN458" s="99"/>
      <c r="AO458" s="99"/>
      <c r="AQ458" s="99"/>
      <c r="AR458" s="99"/>
      <c r="AT458" s="99"/>
      <c r="AU458" s="99"/>
      <c r="AY458" s="99"/>
      <c r="BB458" s="99"/>
      <c r="BC458" s="99"/>
    </row>
    <row r="459" spans="1:56" x14ac:dyDescent="0.25">
      <c r="F459" s="99"/>
      <c r="G459" s="99"/>
      <c r="H459" s="99"/>
      <c r="I459" s="99"/>
      <c r="J459" s="99"/>
      <c r="K459" s="99"/>
      <c r="L459" s="99"/>
      <c r="AF459" s="99"/>
      <c r="AG459" s="99"/>
      <c r="AH459" s="99"/>
      <c r="AJ459" s="99"/>
      <c r="AK459" s="99"/>
      <c r="AL459" s="99"/>
      <c r="AN459" s="99"/>
      <c r="AO459" s="99"/>
      <c r="AQ459" s="99"/>
      <c r="AR459" s="99"/>
      <c r="AT459" s="99"/>
      <c r="AU459" s="99"/>
      <c r="AY459" s="99"/>
      <c r="BB459" s="99"/>
      <c r="BC459" s="99"/>
    </row>
    <row r="460" spans="1:56" x14ac:dyDescent="0.25">
      <c r="F460" s="99"/>
      <c r="G460" s="99"/>
      <c r="H460" s="99"/>
      <c r="I460" s="99"/>
      <c r="J460" s="99"/>
      <c r="K460" s="99"/>
      <c r="L460" s="99"/>
      <c r="AF460" s="99"/>
      <c r="AG460" s="99"/>
      <c r="AH460" s="99"/>
      <c r="AJ460" s="99"/>
      <c r="AK460" s="99"/>
      <c r="AL460" s="99"/>
      <c r="AN460" s="99"/>
      <c r="AO460" s="99"/>
      <c r="AQ460" s="99"/>
      <c r="AR460" s="99"/>
      <c r="AT460" s="99"/>
      <c r="AU460" s="99"/>
      <c r="AY460" s="99"/>
      <c r="BB460" s="99"/>
      <c r="BC460" s="99"/>
    </row>
    <row r="461" spans="1:56" x14ac:dyDescent="0.25">
      <c r="F461" s="99"/>
      <c r="G461" s="99"/>
      <c r="H461" s="99"/>
      <c r="I461" s="99"/>
      <c r="J461" s="99"/>
      <c r="K461" s="99"/>
      <c r="L461" s="99"/>
      <c r="AF461" s="99"/>
      <c r="AG461" s="99"/>
      <c r="AH461" s="99"/>
      <c r="AJ461" s="99"/>
      <c r="AK461" s="99"/>
      <c r="AL461" s="99"/>
      <c r="AN461" s="99"/>
      <c r="AO461" s="99"/>
      <c r="AQ461" s="99"/>
      <c r="AR461" s="99"/>
      <c r="AT461" s="99"/>
      <c r="AU461" s="99"/>
      <c r="AY461" s="99"/>
      <c r="BB461" s="99"/>
      <c r="BC461" s="99"/>
    </row>
    <row r="462" spans="1:56" x14ac:dyDescent="0.25">
      <c r="F462" s="99"/>
      <c r="G462" s="99"/>
      <c r="H462" s="99"/>
      <c r="I462" s="99"/>
      <c r="J462" s="99"/>
      <c r="K462" s="99"/>
      <c r="L462" s="99"/>
      <c r="AF462" s="99"/>
      <c r="AG462" s="99"/>
      <c r="AH462" s="99"/>
      <c r="AJ462" s="99"/>
      <c r="AK462" s="99"/>
      <c r="AL462" s="99"/>
      <c r="AN462" s="99"/>
      <c r="AO462" s="99"/>
      <c r="AQ462" s="99"/>
      <c r="AR462" s="99"/>
      <c r="AT462" s="99"/>
      <c r="AU462" s="99"/>
      <c r="AY462" s="99"/>
      <c r="BB462" s="99"/>
      <c r="BC462" s="99"/>
    </row>
    <row r="463" spans="1:56" x14ac:dyDescent="0.25">
      <c r="F463" s="99"/>
      <c r="G463" s="99"/>
      <c r="H463" s="99"/>
      <c r="I463" s="99"/>
      <c r="J463" s="99"/>
      <c r="K463" s="99"/>
      <c r="L463" s="99"/>
      <c r="AF463" s="99"/>
      <c r="AG463" s="99"/>
      <c r="AH463" s="99"/>
      <c r="AJ463" s="99"/>
      <c r="AK463" s="99"/>
      <c r="AL463" s="99"/>
      <c r="AN463" s="99"/>
      <c r="AO463" s="99"/>
      <c r="AQ463" s="99"/>
      <c r="AR463" s="99"/>
      <c r="AT463" s="99"/>
      <c r="AU463" s="99"/>
      <c r="AY463" s="99"/>
      <c r="BB463" s="99"/>
      <c r="BC463" s="99"/>
    </row>
    <row r="464" spans="1:56" x14ac:dyDescent="0.25">
      <c r="F464" s="99"/>
      <c r="G464" s="99"/>
      <c r="H464" s="99"/>
      <c r="I464" s="99"/>
      <c r="J464" s="99"/>
      <c r="K464" s="99"/>
      <c r="L464" s="99"/>
      <c r="AF464" s="99"/>
      <c r="AG464" s="99"/>
      <c r="AH464" s="99"/>
      <c r="AJ464" s="99"/>
      <c r="AK464" s="99"/>
      <c r="AL464" s="99"/>
      <c r="AN464" s="99"/>
      <c r="AO464" s="99"/>
      <c r="AQ464" s="99"/>
      <c r="AR464" s="99"/>
      <c r="AT464" s="99"/>
      <c r="AU464" s="99"/>
      <c r="AY464" s="99"/>
      <c r="BB464" s="99"/>
      <c r="BC464" s="99"/>
    </row>
    <row r="465" spans="6:55" x14ac:dyDescent="0.25">
      <c r="F465" s="99"/>
      <c r="G465" s="99"/>
      <c r="H465" s="99"/>
      <c r="I465" s="99"/>
      <c r="J465" s="99"/>
      <c r="K465" s="99"/>
      <c r="L465" s="99"/>
      <c r="AF465" s="99"/>
      <c r="AG465" s="99"/>
      <c r="AH465" s="99"/>
      <c r="AJ465" s="99"/>
      <c r="AK465" s="99"/>
      <c r="AL465" s="99"/>
      <c r="AN465" s="99"/>
      <c r="AO465" s="99"/>
      <c r="AQ465" s="99"/>
      <c r="AR465" s="99"/>
      <c r="AT465" s="99"/>
      <c r="AU465" s="99"/>
      <c r="AY465" s="99"/>
      <c r="BB465" s="99"/>
      <c r="BC465" s="99"/>
    </row>
    <row r="466" spans="6:55" x14ac:dyDescent="0.25">
      <c r="F466" s="99"/>
      <c r="G466" s="99"/>
      <c r="H466" s="99"/>
      <c r="I466" s="99"/>
      <c r="J466" s="99"/>
      <c r="K466" s="99"/>
      <c r="L466" s="99"/>
      <c r="AF466" s="99"/>
      <c r="AG466" s="99"/>
      <c r="AH466" s="99"/>
      <c r="AJ466" s="99"/>
      <c r="AK466" s="99"/>
      <c r="AL466" s="99"/>
      <c r="AN466" s="99"/>
      <c r="AO466" s="99"/>
      <c r="AQ466" s="99"/>
      <c r="AR466" s="99"/>
      <c r="AT466" s="99"/>
      <c r="AU466" s="99"/>
      <c r="AY466" s="99"/>
      <c r="BB466" s="99"/>
      <c r="BC466" s="99"/>
    </row>
    <row r="467" spans="6:55" x14ac:dyDescent="0.25">
      <c r="F467" s="99"/>
      <c r="G467" s="99"/>
      <c r="H467" s="99"/>
      <c r="I467" s="99"/>
      <c r="J467" s="99"/>
      <c r="K467" s="99"/>
      <c r="L467" s="99"/>
      <c r="AF467" s="99"/>
      <c r="AG467" s="99"/>
      <c r="AH467" s="99"/>
      <c r="AJ467" s="99"/>
      <c r="AK467" s="99"/>
      <c r="AL467" s="99"/>
      <c r="AN467" s="99"/>
      <c r="AO467" s="99"/>
      <c r="AQ467" s="99"/>
      <c r="AR467" s="99"/>
      <c r="AT467" s="99"/>
      <c r="AU467" s="99"/>
      <c r="AY467" s="99"/>
      <c r="BB467" s="99"/>
      <c r="BC467" s="99"/>
    </row>
    <row r="468" spans="6:55" x14ac:dyDescent="0.25">
      <c r="F468" s="99"/>
      <c r="G468" s="99"/>
      <c r="H468" s="99"/>
      <c r="I468" s="99"/>
      <c r="J468" s="99"/>
      <c r="K468" s="99"/>
      <c r="L468" s="99"/>
      <c r="AF468" s="99"/>
      <c r="AG468" s="99"/>
      <c r="AH468" s="99"/>
      <c r="AJ468" s="99"/>
      <c r="AK468" s="99"/>
      <c r="AL468" s="99"/>
      <c r="AN468" s="99"/>
      <c r="AO468" s="99"/>
      <c r="AQ468" s="99"/>
      <c r="AR468" s="99"/>
      <c r="AT468" s="99"/>
      <c r="AU468" s="99"/>
      <c r="AY468" s="99"/>
      <c r="BB468" s="99"/>
      <c r="BC468" s="99"/>
    </row>
    <row r="469" spans="6:55" x14ac:dyDescent="0.25">
      <c r="F469" s="99"/>
      <c r="G469" s="99"/>
      <c r="H469" s="99"/>
      <c r="I469" s="99"/>
      <c r="J469" s="99"/>
      <c r="K469" s="99"/>
      <c r="L469" s="99"/>
      <c r="AF469" s="99"/>
      <c r="AG469" s="99"/>
      <c r="AH469" s="99"/>
      <c r="AJ469" s="99"/>
      <c r="AK469" s="99"/>
      <c r="AL469" s="99"/>
      <c r="AN469" s="99"/>
      <c r="AO469" s="99"/>
      <c r="AQ469" s="99"/>
      <c r="AR469" s="99"/>
      <c r="AT469" s="99"/>
      <c r="AU469" s="99"/>
      <c r="AY469" s="99"/>
      <c r="BB469" s="99"/>
      <c r="BC469" s="99"/>
    </row>
    <row r="470" spans="6:55" x14ac:dyDescent="0.25">
      <c r="F470" s="99"/>
      <c r="G470" s="99"/>
      <c r="H470" s="99"/>
      <c r="I470" s="99"/>
      <c r="J470" s="99"/>
      <c r="K470" s="99"/>
      <c r="L470" s="99"/>
      <c r="AF470" s="99"/>
      <c r="AG470" s="99"/>
      <c r="AH470" s="99"/>
      <c r="AJ470" s="99"/>
      <c r="AK470" s="99"/>
      <c r="AL470" s="99"/>
      <c r="AN470" s="99"/>
      <c r="AO470" s="99"/>
      <c r="AQ470" s="99"/>
      <c r="AR470" s="99"/>
      <c r="AT470" s="99"/>
      <c r="AU470" s="99"/>
      <c r="AY470" s="99"/>
      <c r="BB470" s="99"/>
      <c r="BC470" s="99"/>
    </row>
    <row r="471" spans="6:55" x14ac:dyDescent="0.25">
      <c r="F471" s="99"/>
      <c r="G471" s="99"/>
      <c r="H471" s="99"/>
      <c r="I471" s="99"/>
      <c r="J471" s="99"/>
      <c r="K471" s="99"/>
      <c r="L471" s="99"/>
      <c r="AF471" s="99"/>
      <c r="AG471" s="99"/>
      <c r="AH471" s="99"/>
      <c r="AJ471" s="99"/>
      <c r="AK471" s="99"/>
      <c r="AL471" s="99"/>
      <c r="AN471" s="99"/>
      <c r="AO471" s="99"/>
      <c r="AQ471" s="99"/>
      <c r="AR471" s="99"/>
      <c r="AT471" s="99"/>
      <c r="AU471" s="99"/>
      <c r="AY471" s="99"/>
      <c r="BB471" s="99"/>
      <c r="BC471" s="99"/>
    </row>
    <row r="472" spans="6:55" x14ac:dyDescent="0.25">
      <c r="F472" s="99"/>
      <c r="G472" s="99"/>
      <c r="H472" s="99"/>
      <c r="I472" s="99"/>
      <c r="J472" s="99"/>
      <c r="K472" s="99"/>
      <c r="L472" s="99"/>
      <c r="AF472" s="99"/>
      <c r="AG472" s="99"/>
      <c r="AH472" s="99"/>
      <c r="AJ472" s="99"/>
      <c r="AK472" s="99"/>
      <c r="AL472" s="99"/>
      <c r="AN472" s="99"/>
      <c r="AO472" s="99"/>
      <c r="AQ472" s="99"/>
      <c r="AR472" s="99"/>
      <c r="AT472" s="99"/>
      <c r="AU472" s="99"/>
      <c r="AY472" s="99"/>
      <c r="BB472" s="99"/>
      <c r="BC472" s="99"/>
    </row>
    <row r="473" spans="6:55" x14ac:dyDescent="0.25">
      <c r="F473" s="99"/>
      <c r="G473" s="99"/>
      <c r="H473" s="99"/>
      <c r="I473" s="99"/>
      <c r="J473" s="99"/>
      <c r="K473" s="99"/>
      <c r="L473" s="99"/>
      <c r="AF473" s="99"/>
      <c r="AG473" s="99"/>
      <c r="AH473" s="99"/>
      <c r="AJ473" s="99"/>
      <c r="AK473" s="99"/>
      <c r="AL473" s="99"/>
      <c r="AN473" s="99"/>
      <c r="AO473" s="99"/>
      <c r="AQ473" s="99"/>
      <c r="AR473" s="99"/>
      <c r="AT473" s="99"/>
      <c r="AU473" s="99"/>
      <c r="AY473" s="99"/>
      <c r="BB473" s="99"/>
      <c r="BC473" s="99"/>
    </row>
    <row r="474" spans="6:55" x14ac:dyDescent="0.25">
      <c r="F474" s="99"/>
      <c r="G474" s="99"/>
      <c r="H474" s="99"/>
      <c r="I474" s="99"/>
      <c r="J474" s="99"/>
      <c r="K474" s="99"/>
      <c r="L474" s="99"/>
      <c r="AF474" s="99"/>
      <c r="AG474" s="99"/>
      <c r="AH474" s="99"/>
      <c r="AJ474" s="99"/>
      <c r="AK474" s="99"/>
      <c r="AL474" s="99"/>
      <c r="AN474" s="99"/>
      <c r="AO474" s="99"/>
      <c r="AQ474" s="99"/>
      <c r="AR474" s="99"/>
      <c r="AT474" s="99"/>
      <c r="AU474" s="99"/>
      <c r="AY474" s="99"/>
      <c r="BB474" s="99"/>
      <c r="BC474" s="99"/>
    </row>
    <row r="475" spans="6:55" x14ac:dyDescent="0.25">
      <c r="F475" s="99"/>
      <c r="G475" s="99"/>
      <c r="H475" s="99"/>
      <c r="I475" s="99"/>
      <c r="J475" s="99"/>
      <c r="K475" s="99"/>
      <c r="L475" s="99"/>
      <c r="AF475" s="99"/>
      <c r="AG475" s="99"/>
      <c r="AH475" s="99"/>
      <c r="AJ475" s="99"/>
      <c r="AK475" s="99"/>
      <c r="AL475" s="99"/>
      <c r="AN475" s="99"/>
      <c r="AO475" s="99"/>
      <c r="AQ475" s="99"/>
      <c r="AR475" s="99"/>
      <c r="AT475" s="99"/>
      <c r="AU475" s="99"/>
      <c r="AY475" s="99"/>
      <c r="BB475" s="99"/>
      <c r="BC475" s="99"/>
    </row>
    <row r="476" spans="6:55" x14ac:dyDescent="0.25">
      <c r="F476" s="99"/>
      <c r="G476" s="99"/>
      <c r="H476" s="99"/>
      <c r="I476" s="99"/>
      <c r="J476" s="99"/>
      <c r="K476" s="99"/>
      <c r="L476" s="99"/>
      <c r="AF476" s="99"/>
      <c r="AG476" s="99"/>
      <c r="AH476" s="99"/>
      <c r="AJ476" s="99"/>
      <c r="AK476" s="99"/>
      <c r="AL476" s="99"/>
      <c r="AN476" s="99"/>
      <c r="AO476" s="99"/>
      <c r="AQ476" s="99"/>
      <c r="AR476" s="99"/>
      <c r="AT476" s="99"/>
      <c r="AU476" s="99"/>
      <c r="AY476" s="99"/>
      <c r="BB476" s="99"/>
      <c r="BC476" s="99"/>
    </row>
    <row r="477" spans="6:55" x14ac:dyDescent="0.25">
      <c r="F477" s="99"/>
      <c r="G477" s="99"/>
      <c r="H477" s="99"/>
      <c r="I477" s="99"/>
      <c r="J477" s="99"/>
      <c r="K477" s="99"/>
      <c r="L477" s="99"/>
      <c r="AF477" s="99"/>
      <c r="AG477" s="99"/>
      <c r="AH477" s="99"/>
      <c r="AJ477" s="99"/>
      <c r="AK477" s="99"/>
      <c r="AL477" s="99"/>
      <c r="AN477" s="99"/>
      <c r="AO477" s="99"/>
      <c r="AQ477" s="99"/>
      <c r="AR477" s="99"/>
      <c r="AT477" s="99"/>
      <c r="AU477" s="99"/>
      <c r="AY477" s="99"/>
      <c r="BB477" s="99"/>
      <c r="BC477" s="99"/>
    </row>
    <row r="478" spans="6:55" x14ac:dyDescent="0.25">
      <c r="F478" s="99"/>
      <c r="G478" s="99"/>
      <c r="H478" s="99"/>
      <c r="I478" s="99"/>
      <c r="J478" s="99"/>
      <c r="K478" s="99"/>
      <c r="L478" s="99"/>
      <c r="AF478" s="99"/>
      <c r="AG478" s="99"/>
      <c r="AH478" s="99"/>
      <c r="AJ478" s="99"/>
      <c r="AK478" s="99"/>
      <c r="AL478" s="99"/>
      <c r="AN478" s="99"/>
      <c r="AO478" s="99"/>
      <c r="AQ478" s="99"/>
      <c r="AR478" s="99"/>
      <c r="AT478" s="99"/>
      <c r="AU478" s="99"/>
      <c r="AY478" s="99"/>
      <c r="BB478" s="99"/>
      <c r="BC478" s="99"/>
    </row>
    <row r="479" spans="6:55" x14ac:dyDescent="0.25">
      <c r="F479" s="99"/>
      <c r="G479" s="99"/>
      <c r="H479" s="99"/>
      <c r="I479" s="99"/>
      <c r="J479" s="99"/>
      <c r="K479" s="99"/>
      <c r="L479" s="99"/>
      <c r="AF479" s="99"/>
      <c r="AG479" s="99"/>
      <c r="AH479" s="99"/>
      <c r="AJ479" s="99"/>
      <c r="AK479" s="99"/>
      <c r="AL479" s="99"/>
      <c r="AN479" s="99"/>
      <c r="AO479" s="99"/>
      <c r="AQ479" s="99"/>
      <c r="AR479" s="99"/>
      <c r="AT479" s="99"/>
      <c r="AU479" s="99"/>
      <c r="AY479" s="99"/>
      <c r="BB479" s="99"/>
      <c r="BC479" s="99"/>
    </row>
    <row r="480" spans="6:55" x14ac:dyDescent="0.25">
      <c r="F480" s="99"/>
      <c r="G480" s="99"/>
      <c r="H480" s="99"/>
      <c r="I480" s="99"/>
      <c r="J480" s="99"/>
      <c r="K480" s="99"/>
      <c r="L480" s="99"/>
      <c r="AF480" s="99"/>
      <c r="AG480" s="99"/>
      <c r="AH480" s="99"/>
      <c r="AJ480" s="99"/>
      <c r="AK480" s="99"/>
      <c r="AL480" s="99"/>
      <c r="AN480" s="99"/>
      <c r="AO480" s="99"/>
      <c r="AQ480" s="99"/>
      <c r="AR480" s="99"/>
      <c r="AT480" s="99"/>
      <c r="AU480" s="99"/>
      <c r="AY480" s="99"/>
      <c r="BB480" s="99"/>
      <c r="BC480" s="99"/>
    </row>
    <row r="481" spans="6:55" x14ac:dyDescent="0.25">
      <c r="F481" s="99"/>
      <c r="G481" s="99"/>
      <c r="H481" s="99"/>
      <c r="I481" s="99"/>
      <c r="J481" s="99"/>
      <c r="K481" s="99"/>
      <c r="L481" s="99"/>
      <c r="AF481" s="99"/>
      <c r="AG481" s="99"/>
      <c r="AH481" s="99"/>
      <c r="AJ481" s="99"/>
      <c r="AK481" s="99"/>
      <c r="AL481" s="99"/>
      <c r="AN481" s="99"/>
      <c r="AO481" s="99"/>
      <c r="AQ481" s="99"/>
      <c r="AR481" s="99"/>
      <c r="AT481" s="99"/>
      <c r="AU481" s="99"/>
      <c r="AY481" s="99"/>
      <c r="BB481" s="99"/>
      <c r="BC481" s="99"/>
    </row>
    <row r="482" spans="6:55" x14ac:dyDescent="0.25">
      <c r="F482" s="99"/>
      <c r="G482" s="99"/>
      <c r="H482" s="99"/>
      <c r="I482" s="99"/>
      <c r="J482" s="99"/>
      <c r="K482" s="99"/>
      <c r="L482" s="99"/>
      <c r="AF482" s="99"/>
      <c r="AG482" s="99"/>
      <c r="AH482" s="99"/>
      <c r="AJ482" s="99"/>
      <c r="AK482" s="99"/>
      <c r="AL482" s="99"/>
      <c r="AN482" s="99"/>
      <c r="AO482" s="99"/>
      <c r="AQ482" s="99"/>
      <c r="AR482" s="99"/>
      <c r="AT482" s="99"/>
      <c r="AU482" s="99"/>
      <c r="AY482" s="99"/>
      <c r="BB482" s="99"/>
      <c r="BC482" s="99"/>
    </row>
    <row r="483" spans="6:55" x14ac:dyDescent="0.25">
      <c r="F483" s="99"/>
      <c r="G483" s="99"/>
      <c r="H483" s="99"/>
      <c r="I483" s="99"/>
      <c r="J483" s="99"/>
      <c r="K483" s="99"/>
      <c r="L483" s="99"/>
      <c r="AF483" s="99"/>
      <c r="AG483" s="99"/>
      <c r="AH483" s="99"/>
      <c r="AJ483" s="99"/>
      <c r="AK483" s="99"/>
      <c r="AL483" s="99"/>
      <c r="AN483" s="99"/>
      <c r="AO483" s="99"/>
      <c r="AQ483" s="99"/>
      <c r="AR483" s="99"/>
      <c r="AT483" s="99"/>
      <c r="AU483" s="99"/>
      <c r="AY483" s="99"/>
      <c r="BB483" s="99"/>
      <c r="BC483" s="99"/>
    </row>
    <row r="484" spans="6:55" x14ac:dyDescent="0.25">
      <c r="F484" s="99"/>
      <c r="G484" s="99"/>
      <c r="H484" s="99"/>
      <c r="I484" s="99"/>
      <c r="J484" s="99"/>
      <c r="K484" s="99"/>
      <c r="L484" s="99"/>
      <c r="AF484" s="99"/>
      <c r="AG484" s="99"/>
      <c r="AH484" s="99"/>
      <c r="AJ484" s="99"/>
      <c r="AK484" s="99"/>
      <c r="AL484" s="99"/>
      <c r="AN484" s="99"/>
      <c r="AO484" s="99"/>
      <c r="AQ484" s="99"/>
      <c r="AR484" s="99"/>
      <c r="AT484" s="99"/>
      <c r="AU484" s="99"/>
      <c r="AY484" s="99"/>
      <c r="BB484" s="99"/>
      <c r="BC484" s="99"/>
    </row>
    <row r="485" spans="6:55" x14ac:dyDescent="0.25">
      <c r="F485" s="99"/>
      <c r="G485" s="99"/>
      <c r="H485" s="99"/>
      <c r="I485" s="99"/>
      <c r="J485" s="99"/>
      <c r="K485" s="99"/>
      <c r="L485" s="99"/>
      <c r="AF485" s="99"/>
      <c r="AG485" s="99"/>
      <c r="AH485" s="99"/>
      <c r="AJ485" s="99"/>
      <c r="AK485" s="99"/>
      <c r="AL485" s="99"/>
      <c r="AN485" s="99"/>
      <c r="AO485" s="99"/>
      <c r="AQ485" s="99"/>
      <c r="AR485" s="99"/>
      <c r="AT485" s="99"/>
      <c r="AU485" s="99"/>
      <c r="AY485" s="99"/>
      <c r="BB485" s="99"/>
      <c r="BC485" s="99"/>
    </row>
    <row r="486" spans="6:55" x14ac:dyDescent="0.25">
      <c r="F486" s="99"/>
      <c r="G486" s="99"/>
      <c r="H486" s="99"/>
      <c r="I486" s="99"/>
      <c r="J486" s="99"/>
      <c r="K486" s="99"/>
      <c r="L486" s="99"/>
      <c r="AF486" s="99"/>
      <c r="AG486" s="99"/>
      <c r="AH486" s="99"/>
      <c r="AJ486" s="99"/>
      <c r="AK486" s="99"/>
      <c r="AL486" s="99"/>
      <c r="AN486" s="99"/>
      <c r="AO486" s="99"/>
      <c r="AQ486" s="99"/>
      <c r="AR486" s="99"/>
      <c r="AT486" s="99"/>
      <c r="AU486" s="99"/>
      <c r="AY486" s="99"/>
      <c r="BB486" s="99"/>
      <c r="BC486" s="99"/>
    </row>
    <row r="487" spans="6:55" x14ac:dyDescent="0.25">
      <c r="F487" s="99"/>
      <c r="G487" s="99"/>
      <c r="H487" s="99"/>
      <c r="I487" s="99"/>
      <c r="J487" s="99"/>
      <c r="K487" s="99"/>
      <c r="L487" s="99"/>
      <c r="AF487" s="99"/>
      <c r="AG487" s="99"/>
      <c r="AH487" s="99"/>
      <c r="AJ487" s="99"/>
      <c r="AK487" s="99"/>
      <c r="AL487" s="99"/>
      <c r="AN487" s="99"/>
      <c r="AO487" s="99"/>
      <c r="AQ487" s="99"/>
      <c r="AR487" s="99"/>
      <c r="AT487" s="99"/>
      <c r="AU487" s="99"/>
      <c r="AY487" s="99"/>
      <c r="BB487" s="99"/>
      <c r="BC487" s="99"/>
    </row>
    <row r="488" spans="6:55" x14ac:dyDescent="0.25">
      <c r="F488" s="99"/>
      <c r="G488" s="99"/>
      <c r="H488" s="99"/>
      <c r="I488" s="99"/>
      <c r="J488" s="99"/>
      <c r="K488" s="99"/>
      <c r="L488" s="99"/>
      <c r="AF488" s="99"/>
      <c r="AG488" s="99"/>
      <c r="AH488" s="99"/>
      <c r="AJ488" s="99"/>
      <c r="AK488" s="99"/>
      <c r="AL488" s="99"/>
      <c r="AN488" s="99"/>
      <c r="AO488" s="99"/>
      <c r="AQ488" s="99"/>
      <c r="AR488" s="99"/>
      <c r="AT488" s="99"/>
      <c r="AU488" s="99"/>
      <c r="AY488" s="99"/>
      <c r="BB488" s="99"/>
      <c r="BC488" s="99"/>
    </row>
    <row r="489" spans="6:55" x14ac:dyDescent="0.25">
      <c r="F489" s="99"/>
      <c r="G489" s="99"/>
      <c r="H489" s="99"/>
      <c r="I489" s="99"/>
      <c r="J489" s="99"/>
      <c r="K489" s="99"/>
      <c r="L489" s="99"/>
      <c r="AF489" s="99"/>
      <c r="AG489" s="99"/>
      <c r="AH489" s="99"/>
      <c r="AJ489" s="99"/>
      <c r="AK489" s="99"/>
      <c r="AL489" s="99"/>
      <c r="AN489" s="99"/>
      <c r="AO489" s="99"/>
      <c r="AQ489" s="99"/>
      <c r="AR489" s="99"/>
      <c r="AT489" s="99"/>
      <c r="AU489" s="99"/>
      <c r="AY489" s="99"/>
      <c r="BB489" s="99"/>
      <c r="BC489" s="99"/>
    </row>
    <row r="490" spans="6:55" x14ac:dyDescent="0.25">
      <c r="F490" s="99"/>
      <c r="G490" s="99"/>
      <c r="H490" s="99"/>
      <c r="I490" s="99"/>
      <c r="J490" s="99"/>
      <c r="K490" s="99"/>
      <c r="L490" s="99"/>
      <c r="AF490" s="99"/>
      <c r="AG490" s="99"/>
      <c r="AH490" s="99"/>
      <c r="AJ490" s="99"/>
      <c r="AK490" s="99"/>
      <c r="AL490" s="99"/>
      <c r="AN490" s="99"/>
      <c r="AO490" s="99"/>
      <c r="AQ490" s="99"/>
      <c r="AR490" s="99"/>
      <c r="AT490" s="99"/>
      <c r="AU490" s="99"/>
      <c r="AY490" s="99"/>
      <c r="BB490" s="99"/>
      <c r="BC490" s="99"/>
    </row>
    <row r="491" spans="6:55" x14ac:dyDescent="0.25">
      <c r="F491" s="99"/>
      <c r="G491" s="99"/>
      <c r="H491" s="99"/>
      <c r="I491" s="99"/>
      <c r="J491" s="99"/>
      <c r="K491" s="99"/>
      <c r="L491" s="99"/>
      <c r="AF491" s="99"/>
      <c r="AG491" s="99"/>
      <c r="AH491" s="99"/>
      <c r="AJ491" s="99"/>
      <c r="AK491" s="99"/>
      <c r="AL491" s="99"/>
      <c r="AN491" s="99"/>
      <c r="AO491" s="99"/>
      <c r="AQ491" s="99"/>
      <c r="AR491" s="99"/>
      <c r="AT491" s="99"/>
      <c r="AU491" s="99"/>
      <c r="AY491" s="99"/>
      <c r="BB491" s="99"/>
      <c r="BC491" s="99"/>
    </row>
    <row r="492" spans="6:55" x14ac:dyDescent="0.25">
      <c r="F492" s="99"/>
      <c r="G492" s="99"/>
      <c r="H492" s="99"/>
      <c r="I492" s="99"/>
      <c r="J492" s="99"/>
      <c r="K492" s="99"/>
      <c r="L492" s="99"/>
      <c r="AF492" s="99"/>
      <c r="AG492" s="99"/>
      <c r="AH492" s="99"/>
      <c r="AJ492" s="99"/>
      <c r="AK492" s="99"/>
      <c r="AL492" s="99"/>
      <c r="AN492" s="99"/>
      <c r="AO492" s="99"/>
      <c r="AQ492" s="99"/>
      <c r="AR492" s="99"/>
      <c r="AT492" s="99"/>
      <c r="AU492" s="99"/>
      <c r="AY492" s="99"/>
      <c r="BB492" s="99"/>
      <c r="BC492" s="99"/>
    </row>
    <row r="493" spans="6:55" x14ac:dyDescent="0.25">
      <c r="F493" s="99"/>
      <c r="G493" s="99"/>
      <c r="H493" s="99"/>
      <c r="I493" s="99"/>
      <c r="J493" s="99"/>
      <c r="K493" s="99"/>
      <c r="L493" s="99"/>
      <c r="AF493" s="99"/>
      <c r="AG493" s="99"/>
      <c r="AH493" s="99"/>
      <c r="AJ493" s="99"/>
      <c r="AK493" s="99"/>
      <c r="AL493" s="99"/>
      <c r="AN493" s="99"/>
      <c r="AO493" s="99"/>
      <c r="AQ493" s="99"/>
      <c r="AR493" s="99"/>
      <c r="AT493" s="99"/>
      <c r="AU493" s="99"/>
      <c r="AY493" s="99"/>
      <c r="BB493" s="99"/>
      <c r="BC493" s="99"/>
    </row>
    <row r="494" spans="6:55" x14ac:dyDescent="0.25">
      <c r="F494" s="99"/>
      <c r="G494" s="99"/>
      <c r="H494" s="99"/>
      <c r="I494" s="99"/>
      <c r="J494" s="99"/>
      <c r="K494" s="99"/>
      <c r="L494" s="99"/>
      <c r="AF494" s="99"/>
      <c r="AG494" s="99"/>
      <c r="AH494" s="99"/>
      <c r="AJ494" s="99"/>
      <c r="AK494" s="99"/>
      <c r="AL494" s="99"/>
      <c r="AN494" s="99"/>
      <c r="AO494" s="99"/>
      <c r="AQ494" s="99"/>
      <c r="AR494" s="99"/>
      <c r="AT494" s="99"/>
      <c r="AU494" s="99"/>
      <c r="AY494" s="99"/>
      <c r="BB494" s="99"/>
      <c r="BC494" s="99"/>
    </row>
    <row r="495" spans="6:55" x14ac:dyDescent="0.25">
      <c r="F495" s="99"/>
      <c r="G495" s="99"/>
      <c r="H495" s="99"/>
      <c r="I495" s="99"/>
      <c r="J495" s="99"/>
      <c r="K495" s="99"/>
      <c r="L495" s="99"/>
      <c r="AF495" s="99"/>
      <c r="AG495" s="99"/>
      <c r="AH495" s="99"/>
      <c r="AJ495" s="99"/>
      <c r="AK495" s="99"/>
      <c r="AL495" s="99"/>
      <c r="AN495" s="99"/>
      <c r="AO495" s="99"/>
      <c r="AQ495" s="99"/>
      <c r="AR495" s="99"/>
      <c r="AT495" s="99"/>
      <c r="AU495" s="99"/>
      <c r="AY495" s="99"/>
      <c r="BB495" s="99"/>
      <c r="BC495" s="99"/>
    </row>
    <row r="496" spans="6:55" x14ac:dyDescent="0.25">
      <c r="F496" s="99"/>
      <c r="G496" s="99"/>
      <c r="H496" s="99"/>
      <c r="I496" s="99"/>
      <c r="J496" s="99"/>
      <c r="K496" s="99"/>
      <c r="L496" s="99"/>
      <c r="AF496" s="99"/>
      <c r="AG496" s="99"/>
      <c r="AH496" s="99"/>
      <c r="AJ496" s="99"/>
      <c r="AK496" s="99"/>
      <c r="AL496" s="99"/>
      <c r="AN496" s="99"/>
      <c r="AO496" s="99"/>
      <c r="AQ496" s="99"/>
      <c r="AR496" s="99"/>
      <c r="AT496" s="99"/>
      <c r="AU496" s="99"/>
      <c r="AY496" s="99"/>
      <c r="BB496" s="99"/>
      <c r="BC496" s="99"/>
    </row>
    <row r="497" spans="6:55" x14ac:dyDescent="0.25">
      <c r="F497" s="99"/>
      <c r="G497" s="99"/>
      <c r="H497" s="99"/>
      <c r="I497" s="99"/>
      <c r="J497" s="99"/>
      <c r="K497" s="99"/>
      <c r="L497" s="99"/>
      <c r="AF497" s="99"/>
      <c r="AG497" s="99"/>
      <c r="AH497" s="99"/>
      <c r="AJ497" s="99"/>
      <c r="AK497" s="99"/>
      <c r="AL497" s="99"/>
      <c r="AN497" s="99"/>
      <c r="AO497" s="99"/>
      <c r="AQ497" s="99"/>
      <c r="AR497" s="99"/>
      <c r="AT497" s="99"/>
      <c r="AU497" s="99"/>
      <c r="AY497" s="99"/>
      <c r="BB497" s="99"/>
      <c r="BC497" s="99"/>
    </row>
    <row r="498" spans="6:55" x14ac:dyDescent="0.25">
      <c r="F498" s="99"/>
      <c r="G498" s="99"/>
      <c r="H498" s="99"/>
      <c r="I498" s="99"/>
      <c r="J498" s="99"/>
      <c r="K498" s="99"/>
      <c r="L498" s="99"/>
      <c r="AF498" s="99"/>
      <c r="AG498" s="99"/>
      <c r="AH498" s="99"/>
      <c r="AJ498" s="99"/>
      <c r="AK498" s="99"/>
      <c r="AL498" s="99"/>
      <c r="AN498" s="99"/>
      <c r="AO498" s="99"/>
      <c r="AQ498" s="99"/>
      <c r="AR498" s="99"/>
      <c r="AT498" s="99"/>
      <c r="AU498" s="99"/>
      <c r="AY498" s="99"/>
      <c r="BB498" s="99"/>
      <c r="BC498" s="99"/>
    </row>
    <row r="499" spans="6:55" x14ac:dyDescent="0.25">
      <c r="F499" s="99"/>
      <c r="G499" s="99"/>
      <c r="H499" s="99"/>
      <c r="I499" s="99"/>
      <c r="J499" s="99"/>
      <c r="K499" s="99"/>
      <c r="L499" s="99"/>
      <c r="AF499" s="99"/>
      <c r="AG499" s="99"/>
      <c r="AH499" s="99"/>
      <c r="AJ499" s="99"/>
      <c r="AK499" s="99"/>
      <c r="AL499" s="99"/>
      <c r="AN499" s="99"/>
      <c r="AO499" s="99"/>
      <c r="AQ499" s="99"/>
      <c r="AR499" s="99"/>
      <c r="AT499" s="99"/>
      <c r="AU499" s="99"/>
      <c r="AY499" s="99"/>
      <c r="BB499" s="99"/>
      <c r="BC499" s="99"/>
    </row>
    <row r="500" spans="6:55" x14ac:dyDescent="0.25">
      <c r="F500" s="99"/>
      <c r="G500" s="99"/>
      <c r="H500" s="99"/>
      <c r="I500" s="99"/>
      <c r="J500" s="99"/>
      <c r="K500" s="99"/>
      <c r="L500" s="99"/>
      <c r="AF500" s="99"/>
      <c r="AG500" s="99"/>
      <c r="AH500" s="99"/>
      <c r="AJ500" s="99"/>
      <c r="AK500" s="99"/>
      <c r="AL500" s="99"/>
      <c r="AN500" s="99"/>
      <c r="AO500" s="99"/>
      <c r="AQ500" s="99"/>
      <c r="AR500" s="99"/>
      <c r="AT500" s="99"/>
      <c r="AU500" s="99"/>
      <c r="AY500" s="99"/>
      <c r="BB500" s="99"/>
      <c r="BC500" s="99"/>
    </row>
    <row r="501" spans="6:55" x14ac:dyDescent="0.25">
      <c r="F501" s="99"/>
      <c r="G501" s="99"/>
      <c r="H501" s="99"/>
      <c r="I501" s="99"/>
      <c r="J501" s="99"/>
      <c r="K501" s="99"/>
      <c r="L501" s="99"/>
      <c r="AF501" s="99"/>
      <c r="AG501" s="99"/>
      <c r="AH501" s="99"/>
      <c r="AJ501" s="99"/>
      <c r="AK501" s="99"/>
      <c r="AL501" s="99"/>
      <c r="AN501" s="99"/>
      <c r="AO501" s="99"/>
      <c r="AQ501" s="99"/>
      <c r="AR501" s="99"/>
      <c r="AT501" s="99"/>
      <c r="AU501" s="99"/>
      <c r="AY501" s="99"/>
      <c r="BB501" s="99"/>
      <c r="BC501" s="99"/>
    </row>
    <row r="502" spans="6:55" x14ac:dyDescent="0.25">
      <c r="F502" s="99"/>
      <c r="G502" s="99"/>
      <c r="H502" s="99"/>
      <c r="I502" s="99"/>
      <c r="J502" s="99"/>
      <c r="K502" s="99"/>
      <c r="L502" s="99"/>
      <c r="AF502" s="99"/>
      <c r="AG502" s="99"/>
      <c r="AH502" s="99"/>
      <c r="AJ502" s="99"/>
      <c r="AK502" s="99"/>
      <c r="AL502" s="99"/>
      <c r="AN502" s="99"/>
      <c r="AO502" s="99"/>
      <c r="AQ502" s="99"/>
      <c r="AR502" s="99"/>
      <c r="AT502" s="99"/>
      <c r="AU502" s="99"/>
      <c r="AY502" s="99"/>
      <c r="BB502" s="99"/>
      <c r="BC502" s="99"/>
    </row>
    <row r="503" spans="6:55" x14ac:dyDescent="0.25">
      <c r="F503" s="99"/>
      <c r="G503" s="99"/>
      <c r="H503" s="99"/>
      <c r="I503" s="99"/>
      <c r="J503" s="99"/>
      <c r="K503" s="99"/>
      <c r="L503" s="99"/>
      <c r="AF503" s="99"/>
      <c r="AG503" s="99"/>
      <c r="AH503" s="99"/>
      <c r="AJ503" s="99"/>
      <c r="AK503" s="99"/>
      <c r="AL503" s="99"/>
      <c r="AN503" s="99"/>
      <c r="AO503" s="99"/>
      <c r="AQ503" s="99"/>
      <c r="AR503" s="99"/>
      <c r="AT503" s="99"/>
      <c r="AU503" s="99"/>
      <c r="AY503" s="99"/>
      <c r="BB503" s="99"/>
      <c r="BC503" s="99"/>
    </row>
    <row r="504" spans="6:55" x14ac:dyDescent="0.25">
      <c r="F504" s="99"/>
      <c r="G504" s="99"/>
      <c r="H504" s="99"/>
      <c r="I504" s="99"/>
      <c r="J504" s="99"/>
      <c r="K504" s="99"/>
      <c r="L504" s="99"/>
      <c r="AF504" s="99"/>
      <c r="AG504" s="99"/>
      <c r="AH504" s="99"/>
      <c r="AJ504" s="99"/>
      <c r="AK504" s="99"/>
      <c r="AL504" s="99"/>
      <c r="AN504" s="99"/>
      <c r="AO504" s="99"/>
      <c r="AQ504" s="99"/>
      <c r="AR504" s="99"/>
      <c r="AT504" s="99"/>
      <c r="AU504" s="99"/>
      <c r="AY504" s="99"/>
      <c r="BB504" s="99"/>
      <c r="BC504" s="99"/>
    </row>
    <row r="505" spans="6:55" x14ac:dyDescent="0.25">
      <c r="F505" s="99"/>
      <c r="G505" s="99"/>
      <c r="H505" s="99"/>
      <c r="I505" s="99"/>
      <c r="J505" s="99"/>
      <c r="K505" s="99"/>
      <c r="L505" s="99"/>
      <c r="AF505" s="99"/>
      <c r="AG505" s="99"/>
      <c r="AH505" s="99"/>
      <c r="AJ505" s="99"/>
      <c r="AK505" s="99"/>
      <c r="AL505" s="99"/>
      <c r="AN505" s="99"/>
      <c r="AO505" s="99"/>
      <c r="AQ505" s="99"/>
      <c r="AR505" s="99"/>
      <c r="AT505" s="99"/>
      <c r="AU505" s="99"/>
      <c r="AY505" s="99"/>
      <c r="BB505" s="99"/>
      <c r="BC505" s="99"/>
    </row>
    <row r="506" spans="6:55" x14ac:dyDescent="0.25">
      <c r="F506" s="99"/>
      <c r="G506" s="99"/>
      <c r="H506" s="99"/>
      <c r="I506" s="99"/>
      <c r="J506" s="99"/>
      <c r="K506" s="99"/>
      <c r="L506" s="99"/>
      <c r="AF506" s="99"/>
      <c r="AG506" s="99"/>
      <c r="AH506" s="99"/>
      <c r="AJ506" s="99"/>
      <c r="AK506" s="99"/>
      <c r="AL506" s="99"/>
      <c r="AN506" s="99"/>
      <c r="AO506" s="99"/>
      <c r="AQ506" s="99"/>
      <c r="AR506" s="99"/>
      <c r="AT506" s="99"/>
      <c r="AU506" s="99"/>
      <c r="AY506" s="99"/>
      <c r="BB506" s="99"/>
      <c r="BC506" s="99"/>
    </row>
    <row r="507" spans="6:55" x14ac:dyDescent="0.25">
      <c r="F507" s="99"/>
      <c r="G507" s="99"/>
      <c r="H507" s="99"/>
      <c r="I507" s="99"/>
      <c r="J507" s="99"/>
      <c r="K507" s="99"/>
      <c r="L507" s="99"/>
      <c r="AF507" s="99"/>
      <c r="AG507" s="99"/>
      <c r="AH507" s="99"/>
      <c r="AJ507" s="99"/>
      <c r="AK507" s="99"/>
      <c r="AL507" s="99"/>
      <c r="AN507" s="99"/>
      <c r="AO507" s="99"/>
      <c r="AQ507" s="99"/>
      <c r="AR507" s="99"/>
      <c r="AT507" s="99"/>
      <c r="AU507" s="99"/>
      <c r="AY507" s="99"/>
      <c r="BB507" s="99"/>
      <c r="BC507" s="99"/>
    </row>
    <row r="508" spans="6:55" x14ac:dyDescent="0.25">
      <c r="F508" s="99"/>
      <c r="G508" s="99"/>
      <c r="H508" s="99"/>
      <c r="I508" s="99"/>
      <c r="J508" s="99"/>
      <c r="K508" s="99"/>
      <c r="L508" s="99"/>
      <c r="AF508" s="99"/>
      <c r="AG508" s="99"/>
      <c r="AH508" s="99"/>
      <c r="AJ508" s="99"/>
      <c r="AK508" s="99"/>
      <c r="AL508" s="99"/>
      <c r="AN508" s="99"/>
      <c r="AO508" s="99"/>
      <c r="AQ508" s="99"/>
      <c r="AR508" s="99"/>
      <c r="AT508" s="99"/>
      <c r="AU508" s="99"/>
      <c r="AY508" s="99"/>
      <c r="BB508" s="99"/>
      <c r="BC508" s="99"/>
    </row>
    <row r="509" spans="6:55" x14ac:dyDescent="0.25">
      <c r="F509" s="99"/>
      <c r="G509" s="99"/>
      <c r="H509" s="99"/>
      <c r="I509" s="99"/>
      <c r="J509" s="99"/>
      <c r="K509" s="99"/>
      <c r="L509" s="99"/>
      <c r="AF509" s="99"/>
      <c r="AG509" s="99"/>
      <c r="AH509" s="99"/>
      <c r="AJ509" s="99"/>
      <c r="AK509" s="99"/>
      <c r="AL509" s="99"/>
      <c r="AN509" s="99"/>
      <c r="AO509" s="99"/>
      <c r="AQ509" s="99"/>
      <c r="AR509" s="99"/>
      <c r="AT509" s="99"/>
      <c r="AU509" s="99"/>
      <c r="AY509" s="99"/>
      <c r="BB509" s="99"/>
      <c r="BC509" s="99"/>
    </row>
    <row r="510" spans="6:55" x14ac:dyDescent="0.25">
      <c r="F510" s="99"/>
      <c r="G510" s="99"/>
      <c r="H510" s="99"/>
      <c r="I510" s="99"/>
      <c r="J510" s="99"/>
      <c r="K510" s="99"/>
      <c r="L510" s="99"/>
      <c r="AF510" s="99"/>
      <c r="AG510" s="99"/>
      <c r="AH510" s="99"/>
      <c r="AJ510" s="99"/>
      <c r="AK510" s="99"/>
      <c r="AL510" s="99"/>
      <c r="AN510" s="99"/>
      <c r="AO510" s="99"/>
      <c r="AQ510" s="99"/>
      <c r="AR510" s="99"/>
      <c r="AT510" s="99"/>
      <c r="AU510" s="99"/>
      <c r="AY510" s="99"/>
      <c r="BB510" s="99"/>
      <c r="BC510" s="99"/>
    </row>
    <row r="511" spans="6:55" x14ac:dyDescent="0.25">
      <c r="F511" s="99"/>
      <c r="G511" s="99"/>
      <c r="H511" s="99"/>
      <c r="I511" s="99"/>
      <c r="J511" s="99"/>
      <c r="K511" s="99"/>
      <c r="L511" s="99"/>
      <c r="AF511" s="99"/>
      <c r="AG511" s="99"/>
      <c r="AH511" s="99"/>
      <c r="AJ511" s="99"/>
      <c r="AK511" s="99"/>
      <c r="AL511" s="99"/>
      <c r="AN511" s="99"/>
      <c r="AO511" s="99"/>
      <c r="AQ511" s="99"/>
      <c r="AR511" s="99"/>
      <c r="AT511" s="99"/>
      <c r="AU511" s="99"/>
      <c r="AY511" s="99"/>
      <c r="BB511" s="99"/>
      <c r="BC511" s="99"/>
    </row>
    <row r="512" spans="6:55" x14ac:dyDescent="0.25">
      <c r="F512" s="99"/>
      <c r="G512" s="99"/>
      <c r="H512" s="99"/>
      <c r="I512" s="99"/>
      <c r="J512" s="99"/>
      <c r="K512" s="99"/>
      <c r="L512" s="99"/>
      <c r="AF512" s="99"/>
      <c r="AG512" s="99"/>
      <c r="AH512" s="99"/>
      <c r="AJ512" s="99"/>
      <c r="AK512" s="99"/>
      <c r="AL512" s="99"/>
      <c r="AN512" s="99"/>
      <c r="AO512" s="99"/>
      <c r="AQ512" s="99"/>
      <c r="AR512" s="99"/>
      <c r="AT512" s="99"/>
      <c r="AU512" s="99"/>
      <c r="AY512" s="99"/>
      <c r="BB512" s="99"/>
      <c r="BC512" s="99"/>
    </row>
    <row r="513" spans="6:55" x14ac:dyDescent="0.25">
      <c r="F513" s="99"/>
      <c r="G513" s="99"/>
      <c r="H513" s="99"/>
      <c r="I513" s="99"/>
      <c r="J513" s="99"/>
      <c r="K513" s="99"/>
      <c r="L513" s="99"/>
      <c r="AF513" s="99"/>
      <c r="AG513" s="99"/>
      <c r="AH513" s="99"/>
      <c r="AJ513" s="99"/>
      <c r="AK513" s="99"/>
      <c r="AL513" s="99"/>
      <c r="AN513" s="99"/>
      <c r="AO513" s="99"/>
      <c r="AQ513" s="99"/>
      <c r="AR513" s="99"/>
      <c r="AT513" s="99"/>
      <c r="AU513" s="99"/>
      <c r="AY513" s="99"/>
      <c r="BB513" s="99"/>
      <c r="BC513" s="99"/>
    </row>
    <row r="514" spans="6:55" x14ac:dyDescent="0.25">
      <c r="F514" s="99"/>
      <c r="G514" s="99"/>
      <c r="H514" s="99"/>
      <c r="I514" s="99"/>
      <c r="J514" s="99"/>
      <c r="K514" s="99"/>
      <c r="L514" s="99"/>
      <c r="AF514" s="99"/>
      <c r="AG514" s="99"/>
      <c r="AH514" s="99"/>
      <c r="AJ514" s="99"/>
      <c r="AK514" s="99"/>
      <c r="AL514" s="99"/>
      <c r="AN514" s="99"/>
      <c r="AO514" s="99"/>
      <c r="AQ514" s="99"/>
      <c r="AR514" s="99"/>
      <c r="AT514" s="99"/>
      <c r="AU514" s="99"/>
      <c r="AY514" s="99"/>
      <c r="BB514" s="99"/>
      <c r="BC514" s="99"/>
    </row>
    <row r="515" spans="6:55" x14ac:dyDescent="0.25">
      <c r="F515" s="99"/>
      <c r="G515" s="99"/>
      <c r="H515" s="99"/>
      <c r="I515" s="99"/>
      <c r="J515" s="99"/>
      <c r="K515" s="99"/>
      <c r="L515" s="99"/>
      <c r="AF515" s="99"/>
      <c r="AG515" s="99"/>
      <c r="AH515" s="99"/>
      <c r="AJ515" s="99"/>
      <c r="AK515" s="99"/>
      <c r="AL515" s="99"/>
      <c r="AN515" s="99"/>
      <c r="AO515" s="99"/>
      <c r="AQ515" s="99"/>
      <c r="AR515" s="99"/>
      <c r="AT515" s="99"/>
      <c r="AU515" s="99"/>
      <c r="AY515" s="99"/>
      <c r="BB515" s="99"/>
      <c r="BC515" s="99"/>
    </row>
    <row r="516" spans="6:55" x14ac:dyDescent="0.25">
      <c r="F516" s="99"/>
      <c r="G516" s="99"/>
      <c r="H516" s="99"/>
      <c r="I516" s="99"/>
      <c r="J516" s="99"/>
      <c r="K516" s="99"/>
      <c r="L516" s="99"/>
      <c r="AF516" s="99"/>
      <c r="AG516" s="99"/>
      <c r="AH516" s="99"/>
      <c r="AJ516" s="99"/>
      <c r="AK516" s="99"/>
      <c r="AL516" s="99"/>
      <c r="AN516" s="99"/>
      <c r="AO516" s="99"/>
      <c r="AQ516" s="99"/>
      <c r="AR516" s="99"/>
      <c r="AT516" s="99"/>
      <c r="AU516" s="99"/>
      <c r="AY516" s="99"/>
      <c r="BB516" s="99"/>
      <c r="BC516" s="99"/>
    </row>
    <row r="517" spans="6:55" x14ac:dyDescent="0.25">
      <c r="F517" s="99"/>
      <c r="G517" s="99"/>
      <c r="H517" s="99"/>
      <c r="I517" s="99"/>
      <c r="J517" s="99"/>
      <c r="K517" s="99"/>
      <c r="L517" s="99"/>
      <c r="AF517" s="99"/>
      <c r="AG517" s="99"/>
      <c r="AH517" s="99"/>
      <c r="AJ517" s="99"/>
      <c r="AK517" s="99"/>
      <c r="AL517" s="99"/>
      <c r="AN517" s="99"/>
      <c r="AO517" s="99"/>
      <c r="AQ517" s="99"/>
      <c r="AR517" s="99"/>
      <c r="AT517" s="99"/>
      <c r="AU517" s="99"/>
      <c r="AY517" s="99"/>
      <c r="BB517" s="99"/>
      <c r="BC517" s="99"/>
    </row>
    <row r="518" spans="6:55" x14ac:dyDescent="0.25">
      <c r="F518" s="99"/>
      <c r="G518" s="99"/>
      <c r="H518" s="99"/>
      <c r="I518" s="99"/>
      <c r="J518" s="99"/>
      <c r="K518" s="99"/>
      <c r="L518" s="99"/>
      <c r="AF518" s="99"/>
      <c r="AG518" s="99"/>
      <c r="AH518" s="99"/>
      <c r="AJ518" s="99"/>
      <c r="AK518" s="99"/>
      <c r="AL518" s="99"/>
      <c r="AN518" s="99"/>
      <c r="AO518" s="99"/>
      <c r="AQ518" s="99"/>
      <c r="AR518" s="99"/>
      <c r="AT518" s="99"/>
      <c r="AU518" s="99"/>
      <c r="AY518" s="99"/>
      <c r="BB518" s="99"/>
      <c r="BC518" s="99"/>
    </row>
    <row r="519" spans="6:55" x14ac:dyDescent="0.25">
      <c r="F519" s="99"/>
      <c r="G519" s="99"/>
      <c r="H519" s="99"/>
      <c r="I519" s="99"/>
      <c r="J519" s="99"/>
      <c r="K519" s="99"/>
      <c r="L519" s="99"/>
      <c r="AF519" s="99"/>
      <c r="AG519" s="99"/>
      <c r="AH519" s="99"/>
      <c r="AJ519" s="99"/>
      <c r="AK519" s="99"/>
      <c r="AL519" s="99"/>
      <c r="AN519" s="99"/>
      <c r="AO519" s="99"/>
      <c r="AQ519" s="99"/>
      <c r="AR519" s="99"/>
      <c r="AT519" s="99"/>
      <c r="AU519" s="99"/>
      <c r="AY519" s="99"/>
      <c r="BB519" s="99"/>
      <c r="BC519" s="99"/>
    </row>
    <row r="520" spans="6:55" x14ac:dyDescent="0.25">
      <c r="F520" s="99"/>
      <c r="G520" s="99"/>
      <c r="H520" s="99"/>
      <c r="I520" s="99"/>
      <c r="J520" s="99"/>
      <c r="K520" s="99"/>
      <c r="L520" s="99"/>
      <c r="AF520" s="99"/>
      <c r="AG520" s="99"/>
      <c r="AH520" s="99"/>
      <c r="AJ520" s="99"/>
      <c r="AK520" s="99"/>
      <c r="AL520" s="99"/>
      <c r="AN520" s="99"/>
      <c r="AO520" s="99"/>
      <c r="AQ520" s="99"/>
      <c r="AR520" s="99"/>
      <c r="AT520" s="99"/>
      <c r="AU520" s="99"/>
      <c r="AY520" s="99"/>
      <c r="BB520" s="99"/>
      <c r="BC520" s="99"/>
    </row>
    <row r="521" spans="6:55" x14ac:dyDescent="0.25">
      <c r="F521" s="99"/>
      <c r="G521" s="99"/>
      <c r="H521" s="99"/>
      <c r="I521" s="99"/>
      <c r="J521" s="99"/>
      <c r="K521" s="99"/>
      <c r="L521" s="99"/>
      <c r="AF521" s="99"/>
      <c r="AG521" s="99"/>
      <c r="AH521" s="99"/>
      <c r="AJ521" s="99"/>
      <c r="AK521" s="99"/>
      <c r="AL521" s="99"/>
      <c r="AN521" s="99"/>
      <c r="AO521" s="99"/>
      <c r="AQ521" s="99"/>
      <c r="AR521" s="99"/>
      <c r="AT521" s="99"/>
      <c r="AU521" s="99"/>
      <c r="AY521" s="99"/>
      <c r="BB521" s="99"/>
      <c r="BC521" s="99"/>
    </row>
    <row r="522" spans="6:55" x14ac:dyDescent="0.25">
      <c r="F522" s="99"/>
      <c r="G522" s="99"/>
      <c r="H522" s="99"/>
      <c r="I522" s="99"/>
      <c r="J522" s="99"/>
      <c r="K522" s="99"/>
      <c r="L522" s="99"/>
      <c r="AF522" s="99"/>
      <c r="AG522" s="99"/>
      <c r="AH522" s="99"/>
      <c r="AJ522" s="99"/>
      <c r="AK522" s="99"/>
      <c r="AL522" s="99"/>
      <c r="AN522" s="99"/>
      <c r="AO522" s="99"/>
      <c r="AQ522" s="99"/>
      <c r="AR522" s="99"/>
      <c r="AT522" s="99"/>
      <c r="AU522" s="99"/>
      <c r="AY522" s="99"/>
      <c r="BB522" s="99"/>
      <c r="BC522" s="99"/>
    </row>
    <row r="523" spans="6:55" x14ac:dyDescent="0.25">
      <c r="F523" s="99"/>
      <c r="G523" s="99"/>
      <c r="H523" s="99"/>
      <c r="I523" s="99"/>
      <c r="J523" s="99"/>
      <c r="K523" s="99"/>
      <c r="L523" s="99"/>
      <c r="AF523" s="99"/>
      <c r="AG523" s="99"/>
      <c r="AH523" s="99"/>
      <c r="AJ523" s="99"/>
      <c r="AK523" s="99"/>
      <c r="AL523" s="99"/>
      <c r="AN523" s="99"/>
      <c r="AO523" s="99"/>
      <c r="AQ523" s="99"/>
      <c r="AR523" s="99"/>
      <c r="AT523" s="99"/>
      <c r="AU523" s="99"/>
      <c r="AY523" s="99"/>
      <c r="BB523" s="99"/>
      <c r="BC523" s="99"/>
    </row>
    <row r="524" spans="6:55" x14ac:dyDescent="0.25">
      <c r="F524" s="99"/>
      <c r="G524" s="99"/>
      <c r="H524" s="99"/>
      <c r="I524" s="99"/>
      <c r="J524" s="99"/>
      <c r="K524" s="99"/>
      <c r="L524" s="99"/>
      <c r="AF524" s="99"/>
      <c r="AG524" s="99"/>
      <c r="AH524" s="99"/>
      <c r="AJ524" s="99"/>
      <c r="AK524" s="99"/>
      <c r="AL524" s="99"/>
      <c r="AN524" s="99"/>
      <c r="AO524" s="99"/>
      <c r="AQ524" s="99"/>
      <c r="AR524" s="99"/>
      <c r="AT524" s="99"/>
      <c r="AU524" s="99"/>
      <c r="AY524" s="99"/>
      <c r="BB524" s="99"/>
      <c r="BC524" s="99"/>
    </row>
    <row r="525" spans="6:55" x14ac:dyDescent="0.25">
      <c r="F525" s="99"/>
      <c r="G525" s="99"/>
      <c r="H525" s="99"/>
      <c r="I525" s="99"/>
      <c r="J525" s="99"/>
      <c r="K525" s="99"/>
      <c r="L525" s="99"/>
      <c r="AF525" s="99"/>
      <c r="AG525" s="99"/>
      <c r="AH525" s="99"/>
      <c r="AJ525" s="99"/>
      <c r="AK525" s="99"/>
      <c r="AL525" s="99"/>
      <c r="AN525" s="99"/>
      <c r="AO525" s="99"/>
      <c r="AQ525" s="99"/>
      <c r="AR525" s="99"/>
      <c r="AT525" s="99"/>
      <c r="AU525" s="99"/>
      <c r="AY525" s="99"/>
      <c r="BB525" s="99"/>
      <c r="BC525" s="99"/>
    </row>
    <row r="526" spans="6:55" x14ac:dyDescent="0.25">
      <c r="F526" s="99"/>
      <c r="G526" s="99"/>
      <c r="H526" s="99"/>
      <c r="I526" s="99"/>
      <c r="J526" s="99"/>
      <c r="K526" s="99"/>
      <c r="L526" s="99"/>
      <c r="AF526" s="99"/>
      <c r="AG526" s="99"/>
      <c r="AH526" s="99"/>
      <c r="AJ526" s="99"/>
      <c r="AK526" s="99"/>
      <c r="AL526" s="99"/>
      <c r="AN526" s="99"/>
      <c r="AO526" s="99"/>
      <c r="AQ526" s="99"/>
      <c r="AR526" s="99"/>
      <c r="AT526" s="99"/>
      <c r="AU526" s="99"/>
      <c r="AY526" s="99"/>
      <c r="BB526" s="99"/>
      <c r="BC526" s="99"/>
    </row>
    <row r="527" spans="6:55" x14ac:dyDescent="0.25">
      <c r="F527" s="99"/>
      <c r="G527" s="99"/>
      <c r="H527" s="99"/>
      <c r="I527" s="99"/>
      <c r="J527" s="99"/>
      <c r="K527" s="99"/>
      <c r="L527" s="99"/>
      <c r="AF527" s="99"/>
      <c r="AG527" s="99"/>
      <c r="AH527" s="99"/>
      <c r="AJ527" s="99"/>
      <c r="AK527" s="99"/>
      <c r="AL527" s="99"/>
      <c r="AN527" s="99"/>
      <c r="AO527" s="99"/>
      <c r="AQ527" s="99"/>
      <c r="AR527" s="99"/>
      <c r="AT527" s="99"/>
      <c r="AU527" s="99"/>
      <c r="AY527" s="99"/>
      <c r="BB527" s="99"/>
      <c r="BC527" s="99"/>
    </row>
    <row r="528" spans="6:55" x14ac:dyDescent="0.25">
      <c r="F528" s="99"/>
      <c r="G528" s="99"/>
      <c r="H528" s="99"/>
      <c r="I528" s="99"/>
      <c r="J528" s="99"/>
      <c r="K528" s="99"/>
      <c r="L528" s="99"/>
      <c r="AF528" s="99"/>
      <c r="AG528" s="99"/>
      <c r="AH528" s="99"/>
      <c r="AJ528" s="99"/>
      <c r="AK528" s="99"/>
      <c r="AL528" s="99"/>
      <c r="AN528" s="99"/>
      <c r="AO528" s="99"/>
      <c r="AQ528" s="99"/>
      <c r="AR528" s="99"/>
      <c r="AT528" s="99"/>
      <c r="AU528" s="99"/>
      <c r="AY528" s="99"/>
      <c r="BB528" s="99"/>
      <c r="BC528" s="99"/>
    </row>
    <row r="529" spans="6:55" x14ac:dyDescent="0.25">
      <c r="F529" s="99"/>
      <c r="G529" s="99"/>
      <c r="H529" s="99"/>
      <c r="I529" s="99"/>
      <c r="J529" s="99"/>
      <c r="K529" s="99"/>
      <c r="L529" s="99"/>
      <c r="AF529" s="99"/>
      <c r="AG529" s="99"/>
      <c r="AH529" s="99"/>
      <c r="AJ529" s="99"/>
      <c r="AK529" s="99"/>
      <c r="AL529" s="99"/>
      <c r="AN529" s="99"/>
      <c r="AO529" s="99"/>
      <c r="AQ529" s="99"/>
      <c r="AR529" s="99"/>
      <c r="AT529" s="99"/>
      <c r="AU529" s="99"/>
      <c r="AY529" s="99"/>
      <c r="BB529" s="99"/>
      <c r="BC529" s="99"/>
    </row>
    <row r="530" spans="6:55" x14ac:dyDescent="0.25">
      <c r="F530" s="99"/>
      <c r="G530" s="99"/>
      <c r="H530" s="99"/>
      <c r="I530" s="99"/>
      <c r="J530" s="99"/>
      <c r="K530" s="99"/>
      <c r="L530" s="99"/>
      <c r="AF530" s="99"/>
      <c r="AG530" s="99"/>
      <c r="AH530" s="99"/>
      <c r="AJ530" s="99"/>
      <c r="AK530" s="99"/>
      <c r="AL530" s="99"/>
      <c r="AN530" s="99"/>
      <c r="AO530" s="99"/>
      <c r="AQ530" s="99"/>
      <c r="AR530" s="99"/>
      <c r="AT530" s="99"/>
      <c r="AU530" s="99"/>
      <c r="AY530" s="99"/>
      <c r="BB530" s="99"/>
      <c r="BC530" s="99"/>
    </row>
    <row r="531" spans="6:55" x14ac:dyDescent="0.25">
      <c r="F531" s="99"/>
      <c r="G531" s="99"/>
      <c r="H531" s="99"/>
      <c r="I531" s="99"/>
      <c r="J531" s="99"/>
      <c r="K531" s="99"/>
      <c r="L531" s="99"/>
      <c r="AF531" s="99"/>
      <c r="AG531" s="99"/>
      <c r="AH531" s="99"/>
      <c r="AJ531" s="99"/>
      <c r="AK531" s="99"/>
      <c r="AL531" s="99"/>
      <c r="AN531" s="99"/>
      <c r="AO531" s="99"/>
      <c r="AQ531" s="99"/>
      <c r="AR531" s="99"/>
      <c r="AT531" s="99"/>
      <c r="AU531" s="99"/>
      <c r="AY531" s="99"/>
      <c r="BB531" s="99"/>
      <c r="BC531" s="99"/>
    </row>
    <row r="532" spans="6:55" x14ac:dyDescent="0.25">
      <c r="F532" s="99"/>
      <c r="G532" s="99"/>
      <c r="H532" s="99"/>
      <c r="I532" s="99"/>
      <c r="J532" s="99"/>
      <c r="K532" s="99"/>
      <c r="L532" s="99"/>
      <c r="AF532" s="99"/>
      <c r="AG532" s="99"/>
      <c r="AH532" s="99"/>
      <c r="AJ532" s="99"/>
      <c r="AK532" s="99"/>
      <c r="AL532" s="99"/>
      <c r="AN532" s="99"/>
      <c r="AO532" s="99"/>
      <c r="AQ532" s="99"/>
      <c r="AR532" s="99"/>
      <c r="AT532" s="99"/>
      <c r="AU532" s="99"/>
      <c r="AY532" s="99"/>
      <c r="BB532" s="99"/>
      <c r="BC532" s="99"/>
    </row>
    <row r="533" spans="6:55" x14ac:dyDescent="0.25">
      <c r="F533" s="99"/>
      <c r="G533" s="99"/>
      <c r="H533" s="99"/>
      <c r="I533" s="99"/>
      <c r="J533" s="99"/>
      <c r="K533" s="99"/>
      <c r="L533" s="99"/>
      <c r="AF533" s="99"/>
      <c r="AG533" s="99"/>
      <c r="AH533" s="99"/>
      <c r="AJ533" s="99"/>
      <c r="AK533" s="99"/>
      <c r="AL533" s="99"/>
      <c r="AN533" s="99"/>
      <c r="AO533" s="99"/>
      <c r="AQ533" s="99"/>
      <c r="AR533" s="99"/>
      <c r="AT533" s="99"/>
      <c r="AU533" s="99"/>
      <c r="AY533" s="99"/>
      <c r="BB533" s="99"/>
      <c r="BC533" s="99"/>
    </row>
    <row r="534" spans="6:55" x14ac:dyDescent="0.25">
      <c r="F534" s="99"/>
      <c r="G534" s="99"/>
      <c r="H534" s="99"/>
      <c r="I534" s="99"/>
      <c r="J534" s="99"/>
      <c r="K534" s="99"/>
      <c r="L534" s="99"/>
      <c r="AF534" s="99"/>
      <c r="AG534" s="99"/>
      <c r="AH534" s="99"/>
      <c r="AJ534" s="99"/>
      <c r="AK534" s="99"/>
      <c r="AL534" s="99"/>
      <c r="AN534" s="99"/>
      <c r="AO534" s="99"/>
      <c r="AQ534" s="99"/>
      <c r="AR534" s="99"/>
      <c r="AT534" s="99"/>
      <c r="AU534" s="99"/>
      <c r="AY534" s="99"/>
      <c r="BB534" s="99"/>
      <c r="BC534" s="99"/>
    </row>
    <row r="535" spans="6:55" x14ac:dyDescent="0.25">
      <c r="F535" s="99"/>
      <c r="G535" s="99"/>
      <c r="H535" s="99"/>
      <c r="I535" s="99"/>
      <c r="J535" s="99"/>
      <c r="K535" s="99"/>
      <c r="L535" s="99"/>
      <c r="AF535" s="99"/>
      <c r="AG535" s="99"/>
      <c r="AH535" s="99"/>
      <c r="AJ535" s="99"/>
      <c r="AK535" s="99"/>
      <c r="AL535" s="99"/>
      <c r="AN535" s="99"/>
      <c r="AO535" s="99"/>
      <c r="AQ535" s="99"/>
      <c r="AR535" s="99"/>
      <c r="AT535" s="99"/>
      <c r="AU535" s="99"/>
      <c r="AY535" s="99"/>
      <c r="BB535" s="99"/>
      <c r="BC535" s="99"/>
    </row>
    <row r="536" spans="6:55" x14ac:dyDescent="0.25">
      <c r="F536" s="99"/>
      <c r="G536" s="99"/>
      <c r="H536" s="99"/>
      <c r="I536" s="99"/>
      <c r="J536" s="99"/>
      <c r="K536" s="99"/>
      <c r="L536" s="99"/>
      <c r="AF536" s="99"/>
      <c r="AG536" s="99"/>
      <c r="AH536" s="99"/>
      <c r="AJ536" s="99"/>
      <c r="AK536" s="99"/>
      <c r="AL536" s="99"/>
      <c r="AN536" s="99"/>
      <c r="AO536" s="99"/>
      <c r="AQ536" s="99"/>
      <c r="AR536" s="99"/>
      <c r="AT536" s="99"/>
      <c r="AU536" s="99"/>
      <c r="AY536" s="99"/>
      <c r="BB536" s="99"/>
      <c r="BC536" s="99"/>
    </row>
    <row r="537" spans="6:55" x14ac:dyDescent="0.25">
      <c r="F537" s="99"/>
      <c r="G537" s="99"/>
      <c r="H537" s="99"/>
      <c r="I537" s="99"/>
      <c r="J537" s="99"/>
      <c r="K537" s="99"/>
      <c r="L537" s="99"/>
      <c r="AF537" s="99"/>
      <c r="AG537" s="99"/>
      <c r="AH537" s="99"/>
      <c r="AJ537" s="99"/>
      <c r="AK537" s="99"/>
      <c r="AL537" s="99"/>
      <c r="AN537" s="99"/>
      <c r="AO537" s="99"/>
      <c r="AQ537" s="99"/>
      <c r="AR537" s="99"/>
      <c r="AT537" s="99"/>
      <c r="AU537" s="99"/>
      <c r="AY537" s="99"/>
      <c r="BB537" s="99"/>
      <c r="BC537" s="99"/>
    </row>
    <row r="538" spans="6:55" x14ac:dyDescent="0.25">
      <c r="F538" s="99"/>
      <c r="G538" s="99"/>
      <c r="H538" s="99"/>
      <c r="I538" s="99"/>
      <c r="J538" s="99"/>
      <c r="K538" s="99"/>
      <c r="L538" s="99"/>
      <c r="AF538" s="99"/>
      <c r="AG538" s="99"/>
      <c r="AH538" s="99"/>
      <c r="AJ538" s="99"/>
      <c r="AK538" s="99"/>
      <c r="AL538" s="99"/>
      <c r="AN538" s="99"/>
      <c r="AO538" s="99"/>
      <c r="AQ538" s="99"/>
      <c r="AR538" s="99"/>
      <c r="AT538" s="99"/>
      <c r="AU538" s="99"/>
      <c r="AY538" s="99"/>
      <c r="BB538" s="99"/>
      <c r="BC538" s="99"/>
    </row>
    <row r="539" spans="6:55" x14ac:dyDescent="0.25">
      <c r="F539" s="99"/>
      <c r="G539" s="99"/>
      <c r="H539" s="99"/>
      <c r="I539" s="99"/>
      <c r="J539" s="99"/>
      <c r="K539" s="99"/>
      <c r="L539" s="99"/>
      <c r="AF539" s="99"/>
      <c r="AG539" s="99"/>
      <c r="AH539" s="99"/>
      <c r="AJ539" s="99"/>
      <c r="AK539" s="99"/>
      <c r="AL539" s="99"/>
      <c r="AN539" s="99"/>
      <c r="AO539" s="99"/>
      <c r="AQ539" s="99"/>
      <c r="AR539" s="99"/>
      <c r="AT539" s="99"/>
      <c r="AU539" s="99"/>
      <c r="AY539" s="99"/>
      <c r="BB539" s="99"/>
      <c r="BC539" s="99"/>
    </row>
    <row r="540" spans="6:55" x14ac:dyDescent="0.25">
      <c r="F540" s="99"/>
      <c r="G540" s="99"/>
      <c r="H540" s="99"/>
      <c r="I540" s="99"/>
      <c r="J540" s="99"/>
      <c r="K540" s="99"/>
      <c r="L540" s="99"/>
      <c r="AF540" s="99"/>
      <c r="AG540" s="99"/>
      <c r="AH540" s="99"/>
      <c r="AJ540" s="99"/>
      <c r="AK540" s="99"/>
      <c r="AL540" s="99"/>
      <c r="AN540" s="99"/>
      <c r="AO540" s="99"/>
      <c r="AQ540" s="99"/>
      <c r="AR540" s="99"/>
      <c r="AT540" s="99"/>
      <c r="AU540" s="99"/>
      <c r="AY540" s="99"/>
      <c r="BB540" s="99"/>
      <c r="BC540" s="99"/>
    </row>
    <row r="541" spans="6:55" x14ac:dyDescent="0.25">
      <c r="F541" s="99"/>
      <c r="G541" s="99"/>
      <c r="H541" s="99"/>
      <c r="I541" s="99"/>
      <c r="J541" s="99"/>
      <c r="K541" s="99"/>
      <c r="L541" s="99"/>
      <c r="AF541" s="99"/>
      <c r="AG541" s="99"/>
      <c r="AH541" s="99"/>
      <c r="AJ541" s="99"/>
      <c r="AK541" s="99"/>
      <c r="AL541" s="99"/>
      <c r="AN541" s="99"/>
      <c r="AO541" s="99"/>
      <c r="AQ541" s="99"/>
      <c r="AR541" s="99"/>
      <c r="AT541" s="99"/>
      <c r="AU541" s="99"/>
      <c r="AY541" s="99"/>
      <c r="BB541" s="99"/>
      <c r="BC541" s="99"/>
    </row>
    <row r="542" spans="6:55" x14ac:dyDescent="0.25">
      <c r="F542" s="99"/>
      <c r="G542" s="99"/>
      <c r="H542" s="99"/>
      <c r="I542" s="99"/>
      <c r="J542" s="99"/>
      <c r="K542" s="99"/>
      <c r="L542" s="99"/>
      <c r="AF542" s="99"/>
      <c r="AG542" s="99"/>
      <c r="AH542" s="99"/>
      <c r="AJ542" s="99"/>
      <c r="AK542" s="99"/>
      <c r="AL542" s="99"/>
      <c r="AN542" s="99"/>
      <c r="AO542" s="99"/>
      <c r="AQ542" s="99"/>
      <c r="AR542" s="99"/>
      <c r="AT542" s="99"/>
      <c r="AU542" s="99"/>
      <c r="AY542" s="99"/>
      <c r="BB542" s="99"/>
      <c r="BC542" s="99"/>
    </row>
    <row r="543" spans="6:55" x14ac:dyDescent="0.25">
      <c r="F543" s="99"/>
      <c r="G543" s="99"/>
      <c r="H543" s="99"/>
      <c r="I543" s="99"/>
      <c r="J543" s="99"/>
      <c r="K543" s="99"/>
      <c r="L543" s="99"/>
      <c r="AF543" s="99"/>
      <c r="AG543" s="99"/>
      <c r="AH543" s="99"/>
      <c r="AJ543" s="99"/>
      <c r="AK543" s="99"/>
      <c r="AL543" s="99"/>
      <c r="AN543" s="99"/>
      <c r="AO543" s="99"/>
      <c r="AQ543" s="99"/>
      <c r="AR543" s="99"/>
      <c r="AT543" s="99"/>
      <c r="AU543" s="99"/>
      <c r="AY543" s="99"/>
      <c r="BB543" s="99"/>
      <c r="BC543" s="99"/>
    </row>
    <row r="544" spans="6:55" x14ac:dyDescent="0.25">
      <c r="F544" s="99"/>
      <c r="G544" s="99"/>
      <c r="H544" s="99"/>
      <c r="I544" s="99"/>
      <c r="J544" s="99"/>
      <c r="K544" s="99"/>
      <c r="L544" s="99"/>
      <c r="AF544" s="99"/>
      <c r="AG544" s="99"/>
      <c r="AH544" s="99"/>
      <c r="AJ544" s="99"/>
      <c r="AK544" s="99"/>
      <c r="AL544" s="99"/>
      <c r="AN544" s="99"/>
      <c r="AO544" s="99"/>
      <c r="AQ544" s="99"/>
      <c r="AR544" s="99"/>
      <c r="AT544" s="99"/>
      <c r="AU544" s="99"/>
      <c r="AY544" s="99"/>
      <c r="BB544" s="99"/>
      <c r="BC544" s="99"/>
    </row>
    <row r="545" spans="6:55" x14ac:dyDescent="0.25">
      <c r="F545" s="99"/>
      <c r="G545" s="99"/>
      <c r="H545" s="99"/>
      <c r="I545" s="99"/>
      <c r="J545" s="99"/>
      <c r="K545" s="99"/>
      <c r="L545" s="99"/>
      <c r="AF545" s="99"/>
      <c r="AG545" s="99"/>
      <c r="AH545" s="99"/>
      <c r="AJ545" s="99"/>
      <c r="AK545" s="99"/>
      <c r="AL545" s="99"/>
      <c r="AN545" s="99"/>
      <c r="AO545" s="99"/>
      <c r="AQ545" s="99"/>
      <c r="AR545" s="99"/>
      <c r="AT545" s="99"/>
      <c r="AU545" s="99"/>
      <c r="AY545" s="99"/>
      <c r="BB545" s="99"/>
      <c r="BC545" s="99"/>
    </row>
    <row r="546" spans="6:55" x14ac:dyDescent="0.25">
      <c r="F546" s="99"/>
      <c r="G546" s="99"/>
      <c r="H546" s="99"/>
      <c r="I546" s="99"/>
      <c r="J546" s="99"/>
      <c r="K546" s="99"/>
      <c r="L546" s="99"/>
      <c r="AF546" s="99"/>
      <c r="AG546" s="99"/>
      <c r="AH546" s="99"/>
      <c r="AJ546" s="99"/>
      <c r="AK546" s="99"/>
      <c r="AL546" s="99"/>
      <c r="AN546" s="99"/>
      <c r="AO546" s="99"/>
      <c r="AQ546" s="99"/>
      <c r="AR546" s="99"/>
      <c r="AT546" s="99"/>
      <c r="AU546" s="99"/>
      <c r="AY546" s="99"/>
      <c r="BB546" s="99"/>
      <c r="BC546" s="99"/>
    </row>
    <row r="547" spans="6:55" x14ac:dyDescent="0.25">
      <c r="F547" s="99"/>
      <c r="G547" s="99"/>
      <c r="H547" s="99"/>
      <c r="I547" s="99"/>
      <c r="J547" s="99"/>
      <c r="K547" s="99"/>
      <c r="L547" s="99"/>
      <c r="AF547" s="99"/>
      <c r="AG547" s="99"/>
      <c r="AH547" s="99"/>
      <c r="AJ547" s="99"/>
      <c r="AK547" s="99"/>
      <c r="AL547" s="99"/>
      <c r="AN547" s="99"/>
      <c r="AO547" s="99"/>
      <c r="AQ547" s="99"/>
      <c r="AR547" s="99"/>
      <c r="AT547" s="99"/>
      <c r="AU547" s="99"/>
      <c r="AY547" s="99"/>
      <c r="BB547" s="99"/>
      <c r="BC547" s="99"/>
    </row>
    <row r="548" spans="6:55" x14ac:dyDescent="0.25">
      <c r="F548" s="99"/>
      <c r="G548" s="99"/>
      <c r="H548" s="99"/>
      <c r="I548" s="99"/>
      <c r="J548" s="99"/>
      <c r="K548" s="99"/>
      <c r="L548" s="99"/>
      <c r="AF548" s="99"/>
      <c r="AG548" s="99"/>
      <c r="AH548" s="99"/>
      <c r="AJ548" s="99"/>
      <c r="AK548" s="99"/>
      <c r="AL548" s="99"/>
      <c r="AN548" s="99"/>
      <c r="AO548" s="99"/>
      <c r="AQ548" s="99"/>
      <c r="AR548" s="99"/>
      <c r="AT548" s="99"/>
      <c r="AU548" s="99"/>
      <c r="AY548" s="99"/>
      <c r="BB548" s="99"/>
      <c r="BC548" s="99"/>
    </row>
    <row r="549" spans="6:55" x14ac:dyDescent="0.25">
      <c r="F549" s="99"/>
      <c r="G549" s="99"/>
      <c r="H549" s="99"/>
      <c r="I549" s="99"/>
      <c r="J549" s="99"/>
      <c r="K549" s="99"/>
      <c r="L549" s="99"/>
      <c r="AF549" s="99"/>
      <c r="AG549" s="99"/>
      <c r="AH549" s="99"/>
      <c r="AJ549" s="99"/>
      <c r="AK549" s="99"/>
      <c r="AL549" s="99"/>
      <c r="AN549" s="99"/>
      <c r="AO549" s="99"/>
      <c r="AQ549" s="99"/>
      <c r="AR549" s="99"/>
      <c r="AT549" s="99"/>
      <c r="AU549" s="99"/>
      <c r="AY549" s="99"/>
      <c r="BB549" s="99"/>
      <c r="BC549" s="99"/>
    </row>
    <row r="550" spans="6:55" x14ac:dyDescent="0.25">
      <c r="F550" s="99"/>
      <c r="G550" s="99"/>
      <c r="H550" s="99"/>
      <c r="I550" s="99"/>
      <c r="J550" s="99"/>
      <c r="K550" s="99"/>
      <c r="L550" s="99"/>
      <c r="AF550" s="99"/>
      <c r="AG550" s="99"/>
      <c r="AH550" s="99"/>
      <c r="AJ550" s="99"/>
      <c r="AK550" s="99"/>
      <c r="AL550" s="99"/>
      <c r="AN550" s="99"/>
      <c r="AO550" s="99"/>
      <c r="AQ550" s="99"/>
      <c r="AR550" s="99"/>
      <c r="AT550" s="99"/>
      <c r="AU550" s="99"/>
      <c r="AY550" s="99"/>
      <c r="BB550" s="99"/>
      <c r="BC550" s="99"/>
    </row>
    <row r="551" spans="6:55" x14ac:dyDescent="0.25">
      <c r="F551" s="99"/>
      <c r="G551" s="99"/>
      <c r="H551" s="99"/>
      <c r="I551" s="99"/>
      <c r="J551" s="99"/>
      <c r="K551" s="99"/>
      <c r="L551" s="99"/>
      <c r="AF551" s="99"/>
      <c r="AG551" s="99"/>
      <c r="AH551" s="99"/>
      <c r="AJ551" s="99"/>
      <c r="AK551" s="99"/>
      <c r="AL551" s="99"/>
      <c r="AN551" s="99"/>
      <c r="AO551" s="99"/>
      <c r="AQ551" s="99"/>
      <c r="AR551" s="99"/>
      <c r="AT551" s="99"/>
      <c r="AU551" s="99"/>
      <c r="AY551" s="99"/>
      <c r="BB551" s="99"/>
      <c r="BC551" s="99"/>
    </row>
    <row r="552" spans="6:55" x14ac:dyDescent="0.25">
      <c r="F552" s="99"/>
      <c r="G552" s="99"/>
      <c r="H552" s="99"/>
      <c r="I552" s="99"/>
      <c r="J552" s="99"/>
      <c r="K552" s="99"/>
      <c r="L552" s="99"/>
      <c r="AF552" s="99"/>
      <c r="AG552" s="99"/>
      <c r="AH552" s="99"/>
      <c r="AJ552" s="99"/>
      <c r="AK552" s="99"/>
      <c r="AL552" s="99"/>
      <c r="AN552" s="99"/>
      <c r="AO552" s="99"/>
      <c r="AQ552" s="99"/>
      <c r="AR552" s="99"/>
      <c r="AT552" s="99"/>
      <c r="AU552" s="99"/>
      <c r="AY552" s="99"/>
      <c r="BB552" s="99"/>
      <c r="BC552" s="99"/>
    </row>
    <row r="553" spans="6:55" x14ac:dyDescent="0.25">
      <c r="F553" s="99"/>
      <c r="G553" s="99"/>
      <c r="H553" s="99"/>
      <c r="I553" s="99"/>
      <c r="J553" s="99"/>
      <c r="K553" s="99"/>
      <c r="L553" s="99"/>
      <c r="AF553" s="99"/>
      <c r="AG553" s="99"/>
      <c r="AH553" s="99"/>
      <c r="AJ553" s="99"/>
      <c r="AK553" s="99"/>
      <c r="AL553" s="99"/>
      <c r="AN553" s="99"/>
      <c r="AO553" s="99"/>
      <c r="AQ553" s="99"/>
      <c r="AR553" s="99"/>
      <c r="AT553" s="99"/>
      <c r="AU553" s="99"/>
      <c r="AY553" s="99"/>
      <c r="BB553" s="99"/>
      <c r="BC553" s="99"/>
    </row>
    <row r="554" spans="6:55" x14ac:dyDescent="0.25">
      <c r="F554" s="99"/>
      <c r="G554" s="99"/>
      <c r="H554" s="99"/>
      <c r="I554" s="99"/>
      <c r="J554" s="99"/>
      <c r="K554" s="99"/>
      <c r="L554" s="99"/>
      <c r="AF554" s="99"/>
      <c r="AG554" s="99"/>
      <c r="AH554" s="99"/>
      <c r="AJ554" s="99"/>
      <c r="AK554" s="99"/>
      <c r="AL554" s="99"/>
      <c r="AN554" s="99"/>
      <c r="AO554" s="99"/>
      <c r="AQ554" s="99"/>
      <c r="AR554" s="99"/>
      <c r="AT554" s="99"/>
      <c r="AU554" s="99"/>
      <c r="AY554" s="99"/>
      <c r="BB554" s="99"/>
      <c r="BC554" s="99"/>
    </row>
    <row r="555" spans="6:55" x14ac:dyDescent="0.25">
      <c r="F555" s="99"/>
      <c r="G555" s="99"/>
      <c r="H555" s="99"/>
      <c r="I555" s="99"/>
      <c r="J555" s="99"/>
      <c r="K555" s="99"/>
      <c r="L555" s="99"/>
      <c r="AF555" s="99"/>
      <c r="AG555" s="99"/>
      <c r="AH555" s="99"/>
      <c r="AJ555" s="99"/>
      <c r="AK555" s="99"/>
      <c r="AL555" s="99"/>
      <c r="AN555" s="99"/>
      <c r="AO555" s="99"/>
      <c r="AQ555" s="99"/>
      <c r="AR555" s="99"/>
      <c r="AT555" s="99"/>
      <c r="AU555" s="99"/>
      <c r="AY555" s="99"/>
      <c r="BB555" s="99"/>
      <c r="BC555" s="99"/>
    </row>
    <row r="556" spans="6:55" x14ac:dyDescent="0.25">
      <c r="F556" s="99"/>
      <c r="G556" s="99"/>
      <c r="H556" s="99"/>
      <c r="I556" s="99"/>
      <c r="J556" s="99"/>
      <c r="K556" s="99"/>
      <c r="L556" s="99"/>
      <c r="AF556" s="99"/>
      <c r="AG556" s="99"/>
      <c r="AH556" s="99"/>
      <c r="AJ556" s="99"/>
      <c r="AK556" s="99"/>
      <c r="AL556" s="99"/>
      <c r="AN556" s="99"/>
      <c r="AO556" s="99"/>
      <c r="AQ556" s="99"/>
      <c r="AR556" s="99"/>
      <c r="AT556" s="99"/>
      <c r="AU556" s="99"/>
      <c r="AY556" s="99"/>
      <c r="BB556" s="99"/>
      <c r="BC556" s="99"/>
    </row>
    <row r="557" spans="6:55" x14ac:dyDescent="0.25">
      <c r="F557" s="99"/>
      <c r="G557" s="99"/>
      <c r="H557" s="99"/>
      <c r="I557" s="99"/>
      <c r="J557" s="99"/>
      <c r="K557" s="99"/>
      <c r="L557" s="99"/>
      <c r="AF557" s="99"/>
      <c r="AG557" s="99"/>
      <c r="AH557" s="99"/>
      <c r="AJ557" s="99"/>
      <c r="AK557" s="99"/>
      <c r="AL557" s="99"/>
      <c r="AN557" s="99"/>
      <c r="AO557" s="99"/>
      <c r="AQ557" s="99"/>
      <c r="AR557" s="99"/>
      <c r="AT557" s="99"/>
      <c r="AU557" s="99"/>
      <c r="AY557" s="99"/>
      <c r="BB557" s="99"/>
      <c r="BC557" s="99"/>
    </row>
    <row r="558" spans="6:55" x14ac:dyDescent="0.25">
      <c r="F558" s="99"/>
      <c r="G558" s="99"/>
      <c r="H558" s="99"/>
      <c r="I558" s="99"/>
      <c r="J558" s="99"/>
      <c r="K558" s="99"/>
      <c r="L558" s="99"/>
      <c r="AF558" s="99"/>
      <c r="AG558" s="99"/>
      <c r="AH558" s="99"/>
      <c r="AJ558" s="99"/>
      <c r="AK558" s="99"/>
      <c r="AL558" s="99"/>
      <c r="AN558" s="99"/>
      <c r="AO558" s="99"/>
      <c r="AQ558" s="99"/>
      <c r="AR558" s="99"/>
      <c r="AT558" s="99"/>
      <c r="AU558" s="99"/>
      <c r="AY558" s="99"/>
      <c r="BB558" s="99"/>
      <c r="BC558" s="99"/>
    </row>
    <row r="559" spans="6:55" x14ac:dyDescent="0.25">
      <c r="F559" s="99"/>
      <c r="G559" s="99"/>
      <c r="H559" s="99"/>
      <c r="I559" s="99"/>
      <c r="J559" s="99"/>
      <c r="K559" s="99"/>
      <c r="L559" s="99"/>
      <c r="AF559" s="99"/>
      <c r="AG559" s="99"/>
      <c r="AH559" s="99"/>
      <c r="AJ559" s="99"/>
      <c r="AK559" s="99"/>
      <c r="AL559" s="99"/>
      <c r="AN559" s="99"/>
      <c r="AO559" s="99"/>
      <c r="AQ559" s="99"/>
      <c r="AR559" s="99"/>
      <c r="AT559" s="99"/>
      <c r="AU559" s="99"/>
      <c r="AY559" s="99"/>
      <c r="BB559" s="99"/>
      <c r="BC559" s="99"/>
    </row>
    <row r="560" spans="6:55" x14ac:dyDescent="0.25">
      <c r="F560" s="99"/>
      <c r="G560" s="99"/>
      <c r="H560" s="99"/>
      <c r="I560" s="99"/>
      <c r="J560" s="99"/>
      <c r="K560" s="99"/>
      <c r="L560" s="99"/>
      <c r="AF560" s="99"/>
      <c r="AG560" s="99"/>
      <c r="AH560" s="99"/>
      <c r="AJ560" s="99"/>
      <c r="AK560" s="99"/>
      <c r="AL560" s="99"/>
      <c r="AN560" s="99"/>
      <c r="AO560" s="99"/>
      <c r="AQ560" s="99"/>
      <c r="AR560" s="99"/>
      <c r="AT560" s="99"/>
      <c r="AU560" s="99"/>
      <c r="AY560" s="99"/>
      <c r="BB560" s="99"/>
      <c r="BC560" s="99"/>
    </row>
    <row r="561" spans="6:55" x14ac:dyDescent="0.25">
      <c r="F561" s="99"/>
      <c r="G561" s="99"/>
      <c r="H561" s="99"/>
      <c r="I561" s="99"/>
      <c r="J561" s="99"/>
      <c r="K561" s="99"/>
      <c r="L561" s="99"/>
      <c r="AF561" s="99"/>
      <c r="AG561" s="99"/>
      <c r="AH561" s="99"/>
      <c r="AJ561" s="99"/>
      <c r="AK561" s="99"/>
      <c r="AL561" s="99"/>
      <c r="AN561" s="99"/>
      <c r="AO561" s="99"/>
      <c r="AQ561" s="99"/>
      <c r="AR561" s="99"/>
      <c r="AT561" s="99"/>
      <c r="AU561" s="99"/>
      <c r="AY561" s="99"/>
      <c r="BB561" s="99"/>
      <c r="BC561" s="99"/>
    </row>
    <row r="562" spans="6:55" x14ac:dyDescent="0.25">
      <c r="F562" s="99"/>
      <c r="G562" s="99"/>
      <c r="H562" s="99"/>
      <c r="I562" s="99"/>
      <c r="J562" s="99"/>
      <c r="K562" s="99"/>
      <c r="L562" s="99"/>
      <c r="AF562" s="99"/>
      <c r="AG562" s="99"/>
      <c r="AH562" s="99"/>
      <c r="AJ562" s="99"/>
      <c r="AK562" s="99"/>
      <c r="AL562" s="99"/>
      <c r="AN562" s="99"/>
      <c r="AO562" s="99"/>
      <c r="AQ562" s="99"/>
      <c r="AR562" s="99"/>
      <c r="AT562" s="99"/>
      <c r="AU562" s="99"/>
      <c r="AY562" s="99"/>
      <c r="BB562" s="99"/>
      <c r="BC562" s="99"/>
    </row>
    <row r="563" spans="6:55" x14ac:dyDescent="0.25">
      <c r="F563" s="99"/>
      <c r="G563" s="99"/>
      <c r="H563" s="99"/>
      <c r="I563" s="99"/>
      <c r="J563" s="99"/>
      <c r="K563" s="99"/>
      <c r="L563" s="99"/>
      <c r="AF563" s="99"/>
      <c r="AG563" s="99"/>
      <c r="AH563" s="99"/>
      <c r="AJ563" s="99"/>
      <c r="AK563" s="99"/>
      <c r="AL563" s="99"/>
      <c r="AN563" s="99"/>
      <c r="AO563" s="99"/>
      <c r="AQ563" s="99"/>
      <c r="AR563" s="99"/>
      <c r="AT563" s="99"/>
      <c r="AU563" s="99"/>
      <c r="AY563" s="99"/>
      <c r="BB563" s="99"/>
      <c r="BC563" s="99"/>
    </row>
    <row r="564" spans="6:55" x14ac:dyDescent="0.25">
      <c r="F564" s="99"/>
      <c r="G564" s="99"/>
      <c r="H564" s="99"/>
      <c r="I564" s="99"/>
      <c r="J564" s="99"/>
      <c r="K564" s="99"/>
      <c r="L564" s="99"/>
      <c r="AF564" s="99"/>
      <c r="AG564" s="99"/>
      <c r="AH564" s="99"/>
      <c r="AJ564" s="99"/>
      <c r="AK564" s="99"/>
      <c r="AL564" s="99"/>
      <c r="AN564" s="99"/>
      <c r="AO564" s="99"/>
      <c r="AQ564" s="99"/>
      <c r="AR564" s="99"/>
      <c r="AT564" s="99"/>
      <c r="AU564" s="99"/>
      <c r="AY564" s="99"/>
      <c r="BB564" s="99"/>
      <c r="BC564" s="99"/>
    </row>
    <row r="565" spans="6:55" x14ac:dyDescent="0.25">
      <c r="F565" s="99"/>
      <c r="G565" s="99"/>
      <c r="H565" s="99"/>
      <c r="I565" s="99"/>
      <c r="J565" s="99"/>
      <c r="K565" s="99"/>
      <c r="L565" s="99"/>
      <c r="AF565" s="99"/>
      <c r="AG565" s="99"/>
      <c r="AH565" s="99"/>
      <c r="AJ565" s="99"/>
      <c r="AK565" s="99"/>
      <c r="AL565" s="99"/>
      <c r="AN565" s="99"/>
      <c r="AO565" s="99"/>
      <c r="AQ565" s="99"/>
      <c r="AR565" s="99"/>
      <c r="AT565" s="99"/>
      <c r="AU565" s="99"/>
      <c r="AY565" s="99"/>
      <c r="BB565" s="99"/>
      <c r="BC565" s="99"/>
    </row>
    <row r="566" spans="6:55" x14ac:dyDescent="0.25">
      <c r="F566" s="99"/>
      <c r="G566" s="99"/>
      <c r="H566" s="99"/>
      <c r="I566" s="99"/>
      <c r="J566" s="99"/>
      <c r="K566" s="99"/>
      <c r="L566" s="99"/>
      <c r="AF566" s="99"/>
      <c r="AG566" s="99"/>
      <c r="AH566" s="99"/>
      <c r="AJ566" s="99"/>
      <c r="AK566" s="99"/>
      <c r="AL566" s="99"/>
      <c r="AN566" s="99"/>
      <c r="AO566" s="99"/>
      <c r="AQ566" s="99"/>
      <c r="AR566" s="99"/>
      <c r="AT566" s="99"/>
      <c r="AU566" s="99"/>
      <c r="AY566" s="99"/>
      <c r="BB566" s="99"/>
      <c r="BC566" s="99"/>
    </row>
    <row r="567" spans="6:55" x14ac:dyDescent="0.25">
      <c r="F567" s="99"/>
      <c r="G567" s="99"/>
      <c r="H567" s="99"/>
      <c r="I567" s="99"/>
      <c r="J567" s="99"/>
      <c r="K567" s="99"/>
      <c r="L567" s="99"/>
      <c r="AF567" s="99"/>
      <c r="AG567" s="99"/>
      <c r="AH567" s="99"/>
      <c r="AJ567" s="99"/>
      <c r="AK567" s="99"/>
      <c r="AL567" s="99"/>
      <c r="AN567" s="99"/>
      <c r="AO567" s="99"/>
      <c r="AQ567" s="99"/>
      <c r="AR567" s="99"/>
      <c r="AT567" s="99"/>
      <c r="AU567" s="99"/>
      <c r="AY567" s="99"/>
      <c r="BB567" s="99"/>
      <c r="BC567" s="99"/>
    </row>
    <row r="568" spans="6:55" x14ac:dyDescent="0.25">
      <c r="F568" s="99"/>
      <c r="G568" s="99"/>
      <c r="H568" s="99"/>
      <c r="I568" s="99"/>
      <c r="J568" s="99"/>
      <c r="K568" s="99"/>
      <c r="L568" s="99"/>
      <c r="AF568" s="99"/>
      <c r="AG568" s="99"/>
      <c r="AH568" s="99"/>
      <c r="AJ568" s="99"/>
      <c r="AK568" s="99"/>
      <c r="AL568" s="99"/>
      <c r="AN568" s="99"/>
      <c r="AO568" s="99"/>
      <c r="AQ568" s="99"/>
      <c r="AR568" s="99"/>
      <c r="AT568" s="99"/>
      <c r="AU568" s="99"/>
      <c r="AY568" s="99"/>
      <c r="BB568" s="99"/>
      <c r="BC568" s="99"/>
    </row>
    <row r="569" spans="6:55" x14ac:dyDescent="0.25">
      <c r="F569" s="99"/>
      <c r="G569" s="99"/>
      <c r="H569" s="99"/>
      <c r="I569" s="99"/>
      <c r="J569" s="99"/>
      <c r="K569" s="99"/>
      <c r="L569" s="99"/>
      <c r="AF569" s="99"/>
      <c r="AG569" s="99"/>
      <c r="AH569" s="99"/>
      <c r="AJ569" s="99"/>
      <c r="AK569" s="99"/>
      <c r="AL569" s="99"/>
      <c r="AN569" s="99"/>
      <c r="AO569" s="99"/>
      <c r="AQ569" s="99"/>
      <c r="AR569" s="99"/>
      <c r="AT569" s="99"/>
      <c r="AU569" s="99"/>
      <c r="AY569" s="99"/>
      <c r="BB569" s="99"/>
      <c r="BC569" s="99"/>
    </row>
    <row r="570" spans="6:55" x14ac:dyDescent="0.25">
      <c r="F570" s="99"/>
      <c r="G570" s="99"/>
      <c r="H570" s="99"/>
      <c r="I570" s="99"/>
      <c r="J570" s="99"/>
      <c r="K570" s="99"/>
      <c r="L570" s="99"/>
      <c r="AF570" s="99"/>
      <c r="AG570" s="99"/>
      <c r="AH570" s="99"/>
      <c r="AJ570" s="99"/>
      <c r="AK570" s="99"/>
      <c r="AL570" s="99"/>
      <c r="AN570" s="99"/>
      <c r="AO570" s="99"/>
      <c r="AQ570" s="99"/>
      <c r="AR570" s="99"/>
      <c r="AT570" s="99"/>
      <c r="AU570" s="99"/>
      <c r="AY570" s="99"/>
      <c r="BB570" s="99"/>
      <c r="BC570" s="99"/>
    </row>
    <row r="571" spans="6:55" x14ac:dyDescent="0.25">
      <c r="F571" s="99"/>
      <c r="G571" s="99"/>
      <c r="H571" s="99"/>
      <c r="I571" s="99"/>
      <c r="J571" s="99"/>
      <c r="K571" s="99"/>
      <c r="L571" s="99"/>
      <c r="AF571" s="99"/>
      <c r="AG571" s="99"/>
      <c r="AH571" s="99"/>
      <c r="AJ571" s="99"/>
      <c r="AK571" s="99"/>
      <c r="AL571" s="99"/>
      <c r="AN571" s="99"/>
      <c r="AO571" s="99"/>
      <c r="AQ571" s="99"/>
      <c r="AR571" s="99"/>
      <c r="AT571" s="99"/>
      <c r="AU571" s="99"/>
      <c r="AY571" s="99"/>
      <c r="BB571" s="99"/>
      <c r="BC571" s="99"/>
    </row>
    <row r="572" spans="6:55" x14ac:dyDescent="0.25">
      <c r="F572" s="99"/>
      <c r="G572" s="99"/>
      <c r="H572" s="99"/>
      <c r="I572" s="99"/>
      <c r="J572" s="99"/>
      <c r="K572" s="99"/>
      <c r="L572" s="99"/>
      <c r="AF572" s="99"/>
      <c r="AG572" s="99"/>
      <c r="AH572" s="99"/>
      <c r="AJ572" s="99"/>
      <c r="AK572" s="99"/>
      <c r="AL572" s="99"/>
      <c r="AN572" s="99"/>
      <c r="AO572" s="99"/>
      <c r="AQ572" s="99"/>
      <c r="AR572" s="99"/>
      <c r="AT572" s="99"/>
      <c r="AU572" s="99"/>
      <c r="AY572" s="99"/>
      <c r="BB572" s="99"/>
      <c r="BC572" s="99"/>
    </row>
    <row r="573" spans="6:55" x14ac:dyDescent="0.25">
      <c r="F573" s="99"/>
      <c r="G573" s="99"/>
      <c r="H573" s="99"/>
      <c r="I573" s="99"/>
      <c r="J573" s="99"/>
      <c r="K573" s="99"/>
      <c r="L573" s="99"/>
      <c r="AF573" s="99"/>
      <c r="AG573" s="99"/>
      <c r="AH573" s="99"/>
      <c r="AJ573" s="99"/>
      <c r="AK573" s="99"/>
      <c r="AL573" s="99"/>
      <c r="AN573" s="99"/>
      <c r="AO573" s="99"/>
      <c r="AQ573" s="99"/>
      <c r="AR573" s="99"/>
      <c r="AT573" s="99"/>
      <c r="AU573" s="99"/>
      <c r="AY573" s="99"/>
      <c r="BB573" s="99"/>
      <c r="BC573" s="99"/>
    </row>
    <row r="574" spans="6:55" x14ac:dyDescent="0.25">
      <c r="F574" s="99"/>
      <c r="G574" s="99"/>
      <c r="H574" s="99"/>
      <c r="I574" s="99"/>
      <c r="J574" s="99"/>
      <c r="K574" s="99"/>
      <c r="L574" s="99"/>
      <c r="AF574" s="99"/>
      <c r="AG574" s="99"/>
      <c r="AH574" s="99"/>
      <c r="AJ574" s="99"/>
      <c r="AK574" s="99"/>
      <c r="AL574" s="99"/>
      <c r="AN574" s="99"/>
      <c r="AO574" s="99"/>
      <c r="AQ574" s="99"/>
      <c r="AR574" s="99"/>
      <c r="AT574" s="99"/>
      <c r="AU574" s="99"/>
      <c r="AY574" s="99"/>
      <c r="BB574" s="99"/>
      <c r="BC574" s="99"/>
    </row>
    <row r="575" spans="6:55" x14ac:dyDescent="0.25">
      <c r="F575" s="99"/>
      <c r="G575" s="99"/>
      <c r="H575" s="99"/>
      <c r="I575" s="99"/>
      <c r="J575" s="99"/>
      <c r="K575" s="99"/>
      <c r="L575" s="99"/>
      <c r="AF575" s="99"/>
      <c r="AG575" s="99"/>
      <c r="AH575" s="99"/>
      <c r="AJ575" s="99"/>
      <c r="AK575" s="99"/>
      <c r="AL575" s="99"/>
      <c r="AN575" s="99"/>
      <c r="AO575" s="99"/>
      <c r="AQ575" s="99"/>
      <c r="AR575" s="99"/>
      <c r="AT575" s="99"/>
      <c r="AU575" s="99"/>
      <c r="AY575" s="99"/>
      <c r="BB575" s="99"/>
      <c r="BC575" s="99"/>
    </row>
    <row r="576" spans="6:55" x14ac:dyDescent="0.25">
      <c r="F576" s="99"/>
      <c r="G576" s="99"/>
      <c r="H576" s="99"/>
      <c r="I576" s="99"/>
      <c r="J576" s="99"/>
      <c r="K576" s="99"/>
      <c r="L576" s="99"/>
      <c r="AF576" s="99"/>
      <c r="AG576" s="99"/>
      <c r="AH576" s="99"/>
      <c r="AJ576" s="99"/>
      <c r="AK576" s="99"/>
      <c r="AL576" s="99"/>
      <c r="AN576" s="99"/>
      <c r="AO576" s="99"/>
      <c r="AQ576" s="99"/>
      <c r="AR576" s="99"/>
      <c r="AT576" s="99"/>
      <c r="AU576" s="99"/>
      <c r="AY576" s="99"/>
      <c r="BB576" s="99"/>
      <c r="BC576" s="99"/>
    </row>
    <row r="577" spans="6:55" x14ac:dyDescent="0.25">
      <c r="F577" s="99"/>
      <c r="G577" s="99"/>
      <c r="H577" s="99"/>
      <c r="I577" s="99"/>
      <c r="J577" s="99"/>
      <c r="K577" s="99"/>
      <c r="L577" s="99"/>
      <c r="AF577" s="99"/>
      <c r="AG577" s="99"/>
      <c r="AH577" s="99"/>
      <c r="AJ577" s="99"/>
      <c r="AK577" s="99"/>
      <c r="AL577" s="99"/>
      <c r="AN577" s="99"/>
      <c r="AO577" s="99"/>
      <c r="AQ577" s="99"/>
      <c r="AR577" s="99"/>
      <c r="AT577" s="99"/>
      <c r="AU577" s="99"/>
      <c r="AY577" s="99"/>
      <c r="BB577" s="99"/>
      <c r="BC577" s="99"/>
    </row>
    <row r="578" spans="6:55" x14ac:dyDescent="0.25">
      <c r="F578" s="99"/>
      <c r="G578" s="99"/>
      <c r="H578" s="99"/>
      <c r="I578" s="99"/>
      <c r="J578" s="99"/>
      <c r="K578" s="99"/>
      <c r="L578" s="99"/>
      <c r="AF578" s="99"/>
      <c r="AG578" s="99"/>
      <c r="AH578" s="99"/>
      <c r="AJ578" s="99"/>
      <c r="AK578" s="99"/>
      <c r="AL578" s="99"/>
      <c r="AN578" s="99"/>
      <c r="AO578" s="99"/>
      <c r="AQ578" s="99"/>
      <c r="AR578" s="99"/>
      <c r="AT578" s="99"/>
      <c r="AU578" s="99"/>
      <c r="AY578" s="99"/>
      <c r="BB578" s="99"/>
      <c r="BC578" s="99"/>
    </row>
    <row r="579" spans="6:55" x14ac:dyDescent="0.25">
      <c r="F579" s="99"/>
      <c r="G579" s="99"/>
      <c r="H579" s="99"/>
      <c r="I579" s="99"/>
      <c r="J579" s="99"/>
      <c r="K579" s="99"/>
      <c r="L579" s="99"/>
      <c r="AF579" s="99"/>
      <c r="AG579" s="99"/>
      <c r="AH579" s="99"/>
      <c r="AJ579" s="99"/>
      <c r="AK579" s="99"/>
      <c r="AL579" s="99"/>
      <c r="AN579" s="99"/>
      <c r="AO579" s="99"/>
      <c r="AQ579" s="99"/>
      <c r="AR579" s="99"/>
      <c r="AT579" s="99"/>
      <c r="AU579" s="99"/>
      <c r="AY579" s="99"/>
      <c r="BB579" s="99"/>
      <c r="BC579" s="99"/>
    </row>
    <row r="580" spans="6:55" x14ac:dyDescent="0.25">
      <c r="F580" s="99"/>
      <c r="G580" s="99"/>
      <c r="H580" s="99"/>
      <c r="I580" s="99"/>
      <c r="J580" s="99"/>
      <c r="K580" s="99"/>
      <c r="L580" s="99"/>
      <c r="AF580" s="99"/>
      <c r="AG580" s="99"/>
      <c r="AH580" s="99"/>
      <c r="AJ580" s="99"/>
      <c r="AK580" s="99"/>
      <c r="AL580" s="99"/>
      <c r="AN580" s="99"/>
      <c r="AO580" s="99"/>
      <c r="AQ580" s="99"/>
      <c r="AR580" s="99"/>
      <c r="AT580" s="99"/>
      <c r="AU580" s="99"/>
      <c r="AY580" s="99"/>
      <c r="BB580" s="99"/>
      <c r="BC580" s="99"/>
    </row>
    <row r="581" spans="6:55" x14ac:dyDescent="0.25">
      <c r="F581" s="99"/>
      <c r="G581" s="99"/>
      <c r="H581" s="99"/>
      <c r="I581" s="99"/>
      <c r="J581" s="99"/>
      <c r="K581" s="99"/>
      <c r="L581" s="99"/>
      <c r="AF581" s="99"/>
      <c r="AG581" s="99"/>
      <c r="AH581" s="99"/>
      <c r="AJ581" s="99"/>
      <c r="AK581" s="99"/>
      <c r="AL581" s="99"/>
      <c r="AN581" s="99"/>
      <c r="AO581" s="99"/>
      <c r="AQ581" s="99"/>
      <c r="AR581" s="99"/>
      <c r="AT581" s="99"/>
      <c r="AU581" s="99"/>
      <c r="AY581" s="99"/>
      <c r="BB581" s="99"/>
      <c r="BC581" s="99"/>
    </row>
    <row r="582" spans="6:55" x14ac:dyDescent="0.25">
      <c r="F582" s="99"/>
      <c r="G582" s="99"/>
      <c r="H582" s="99"/>
      <c r="I582" s="99"/>
      <c r="J582" s="99"/>
      <c r="K582" s="99"/>
      <c r="L582" s="99"/>
      <c r="AF582" s="99"/>
      <c r="AG582" s="99"/>
      <c r="AH582" s="99"/>
      <c r="AJ582" s="99"/>
      <c r="AK582" s="99"/>
      <c r="AL582" s="99"/>
      <c r="AN582" s="99"/>
      <c r="AO582" s="99"/>
      <c r="AQ582" s="99"/>
      <c r="AR582" s="99"/>
      <c r="AT582" s="99"/>
      <c r="AU582" s="99"/>
      <c r="AY582" s="99"/>
      <c r="BB582" s="99"/>
      <c r="BC582" s="99"/>
    </row>
    <row r="583" spans="6:55" x14ac:dyDescent="0.25">
      <c r="F583" s="99"/>
      <c r="G583" s="99"/>
      <c r="H583" s="99"/>
      <c r="I583" s="99"/>
      <c r="J583" s="99"/>
      <c r="K583" s="99"/>
      <c r="L583" s="99"/>
      <c r="AF583" s="99"/>
      <c r="AG583" s="99"/>
      <c r="AH583" s="99"/>
      <c r="AJ583" s="99"/>
      <c r="AK583" s="99"/>
      <c r="AL583" s="99"/>
      <c r="AN583" s="99"/>
      <c r="AO583" s="99"/>
      <c r="AQ583" s="99"/>
      <c r="AR583" s="99"/>
      <c r="AT583" s="99"/>
      <c r="AU583" s="99"/>
      <c r="AY583" s="99"/>
      <c r="BB583" s="99"/>
      <c r="BC583" s="99"/>
    </row>
    <row r="584" spans="6:55" x14ac:dyDescent="0.25">
      <c r="F584" s="99"/>
      <c r="G584" s="99"/>
      <c r="H584" s="99"/>
      <c r="I584" s="99"/>
      <c r="J584" s="99"/>
      <c r="K584" s="99"/>
      <c r="L584" s="99"/>
      <c r="AF584" s="99"/>
      <c r="AG584" s="99"/>
      <c r="AH584" s="99"/>
      <c r="AJ584" s="99"/>
      <c r="AK584" s="99"/>
      <c r="AL584" s="99"/>
      <c r="AN584" s="99"/>
      <c r="AO584" s="99"/>
      <c r="AQ584" s="99"/>
      <c r="AR584" s="99"/>
      <c r="AT584" s="99"/>
      <c r="AU584" s="99"/>
      <c r="AY584" s="99"/>
      <c r="BB584" s="99"/>
      <c r="BC584" s="99"/>
    </row>
    <row r="585" spans="6:55" x14ac:dyDescent="0.25">
      <c r="F585" s="99"/>
      <c r="G585" s="99"/>
      <c r="H585" s="99"/>
      <c r="I585" s="99"/>
      <c r="J585" s="99"/>
      <c r="K585" s="99"/>
      <c r="L585" s="99"/>
      <c r="AF585" s="99"/>
      <c r="AG585" s="99"/>
      <c r="AH585" s="99"/>
      <c r="AJ585" s="99"/>
      <c r="AK585" s="99"/>
      <c r="AL585" s="99"/>
      <c r="AN585" s="99"/>
      <c r="AO585" s="99"/>
      <c r="AQ585" s="99"/>
      <c r="AR585" s="99"/>
      <c r="AT585" s="99"/>
      <c r="AU585" s="99"/>
      <c r="AY585" s="99"/>
      <c r="BB585" s="99"/>
      <c r="BC585" s="99"/>
    </row>
    <row r="586" spans="6:55" x14ac:dyDescent="0.25">
      <c r="F586" s="99"/>
      <c r="G586" s="99"/>
      <c r="H586" s="99"/>
      <c r="I586" s="99"/>
      <c r="J586" s="99"/>
      <c r="K586" s="99"/>
      <c r="L586" s="99"/>
      <c r="AF586" s="99"/>
      <c r="AG586" s="99"/>
      <c r="AH586" s="99"/>
      <c r="AJ586" s="99"/>
      <c r="AK586" s="99"/>
      <c r="AL586" s="99"/>
      <c r="AN586" s="99"/>
      <c r="AO586" s="99"/>
      <c r="AQ586" s="99"/>
      <c r="AR586" s="99"/>
      <c r="AT586" s="99"/>
      <c r="AU586" s="99"/>
      <c r="AY586" s="99"/>
      <c r="BB586" s="99"/>
      <c r="BC586" s="99"/>
    </row>
    <row r="587" spans="6:55" x14ac:dyDescent="0.25">
      <c r="F587" s="99"/>
      <c r="G587" s="99"/>
      <c r="H587" s="99"/>
      <c r="I587" s="99"/>
      <c r="J587" s="99"/>
      <c r="K587" s="99"/>
      <c r="L587" s="99"/>
      <c r="AF587" s="99"/>
      <c r="AG587" s="99"/>
      <c r="AH587" s="99"/>
      <c r="AJ587" s="99"/>
      <c r="AK587" s="99"/>
      <c r="AL587" s="99"/>
      <c r="AN587" s="99"/>
      <c r="AO587" s="99"/>
      <c r="AQ587" s="99"/>
      <c r="AR587" s="99"/>
      <c r="AT587" s="99"/>
      <c r="AU587" s="99"/>
      <c r="AY587" s="99"/>
      <c r="BB587" s="99"/>
      <c r="BC587" s="99"/>
    </row>
    <row r="588" spans="6:55" x14ac:dyDescent="0.25">
      <c r="F588" s="99"/>
      <c r="G588" s="99"/>
      <c r="H588" s="99"/>
      <c r="I588" s="99"/>
      <c r="J588" s="99"/>
      <c r="K588" s="99"/>
      <c r="L588" s="99"/>
      <c r="AF588" s="99"/>
      <c r="AG588" s="99"/>
      <c r="AH588" s="99"/>
      <c r="AJ588" s="99"/>
      <c r="AK588" s="99"/>
      <c r="AL588" s="99"/>
      <c r="AN588" s="99"/>
      <c r="AO588" s="99"/>
      <c r="AQ588" s="99"/>
      <c r="AR588" s="99"/>
      <c r="AT588" s="99"/>
      <c r="AU588" s="99"/>
      <c r="AY588" s="99"/>
      <c r="BB588" s="99"/>
      <c r="BC588" s="99"/>
    </row>
    <row r="589" spans="6:55" x14ac:dyDescent="0.25">
      <c r="F589" s="99"/>
      <c r="G589" s="99"/>
      <c r="H589" s="99"/>
      <c r="I589" s="99"/>
      <c r="J589" s="99"/>
      <c r="K589" s="99"/>
      <c r="L589" s="99"/>
      <c r="AF589" s="99"/>
      <c r="AG589" s="99"/>
      <c r="AH589" s="99"/>
      <c r="AJ589" s="99"/>
      <c r="AK589" s="99"/>
      <c r="AL589" s="99"/>
      <c r="AN589" s="99"/>
      <c r="AO589" s="99"/>
      <c r="AQ589" s="99"/>
      <c r="AR589" s="99"/>
      <c r="AT589" s="99"/>
      <c r="AU589" s="99"/>
      <c r="AY589" s="99"/>
      <c r="BB589" s="99"/>
      <c r="BC589" s="99"/>
    </row>
    <row r="590" spans="6:55" x14ac:dyDescent="0.25">
      <c r="F590" s="99"/>
      <c r="G590" s="99"/>
      <c r="H590" s="99"/>
      <c r="I590" s="99"/>
      <c r="J590" s="99"/>
      <c r="K590" s="99"/>
      <c r="L590" s="99"/>
      <c r="AF590" s="99"/>
      <c r="AG590" s="99"/>
      <c r="AH590" s="99"/>
      <c r="AJ590" s="99"/>
      <c r="AK590" s="99"/>
      <c r="AL590" s="99"/>
      <c r="AN590" s="99"/>
      <c r="AO590" s="99"/>
      <c r="AQ590" s="99"/>
      <c r="AR590" s="99"/>
      <c r="AT590" s="99"/>
      <c r="AU590" s="99"/>
      <c r="AY590" s="99"/>
      <c r="BB590" s="99"/>
      <c r="BC590" s="99"/>
    </row>
    <row r="591" spans="6:55" x14ac:dyDescent="0.25">
      <c r="F591" s="99"/>
      <c r="G591" s="99"/>
      <c r="H591" s="99"/>
      <c r="I591" s="99"/>
      <c r="J591" s="99"/>
      <c r="K591" s="99"/>
      <c r="L591" s="99"/>
      <c r="AF591" s="99"/>
      <c r="AG591" s="99"/>
      <c r="AH591" s="99"/>
      <c r="AJ591" s="99"/>
      <c r="AK591" s="99"/>
      <c r="AL591" s="99"/>
      <c r="AN591" s="99"/>
      <c r="AO591" s="99"/>
      <c r="AQ591" s="99"/>
      <c r="AR591" s="99"/>
      <c r="AT591" s="99"/>
      <c r="AU591" s="99"/>
      <c r="AY591" s="99"/>
      <c r="BB591" s="99"/>
      <c r="BC591" s="99"/>
    </row>
    <row r="592" spans="6:55" x14ac:dyDescent="0.25">
      <c r="F592" s="99"/>
      <c r="G592" s="99"/>
      <c r="H592" s="99"/>
      <c r="I592" s="99"/>
      <c r="J592" s="99"/>
      <c r="K592" s="99"/>
      <c r="L592" s="99"/>
      <c r="AF592" s="99"/>
      <c r="AG592" s="99"/>
      <c r="AH592" s="99"/>
      <c r="AJ592" s="99"/>
      <c r="AK592" s="99"/>
      <c r="AL592" s="99"/>
      <c r="AN592" s="99"/>
      <c r="AO592" s="99"/>
      <c r="AQ592" s="99"/>
      <c r="AR592" s="99"/>
      <c r="AT592" s="99"/>
      <c r="AU592" s="99"/>
      <c r="AY592" s="99"/>
      <c r="BB592" s="99"/>
      <c r="BC592" s="99"/>
    </row>
    <row r="593" spans="6:55" x14ac:dyDescent="0.25">
      <c r="F593" s="99"/>
      <c r="G593" s="99"/>
      <c r="H593" s="99"/>
      <c r="I593" s="99"/>
      <c r="J593" s="99"/>
      <c r="K593" s="99"/>
      <c r="L593" s="99"/>
      <c r="AF593" s="99"/>
      <c r="AG593" s="99"/>
      <c r="AH593" s="99"/>
      <c r="AJ593" s="99"/>
      <c r="AK593" s="99"/>
      <c r="AL593" s="99"/>
      <c r="AN593" s="99"/>
      <c r="AO593" s="99"/>
      <c r="AQ593" s="99"/>
      <c r="AR593" s="99"/>
      <c r="AT593" s="99"/>
      <c r="AU593" s="99"/>
      <c r="AY593" s="99"/>
      <c r="BB593" s="99"/>
      <c r="BC593" s="99"/>
    </row>
    <row r="594" spans="6:55" x14ac:dyDescent="0.25">
      <c r="F594" s="99"/>
      <c r="G594" s="99"/>
      <c r="H594" s="99"/>
      <c r="I594" s="99"/>
      <c r="J594" s="99"/>
      <c r="K594" s="99"/>
      <c r="L594" s="99"/>
      <c r="AF594" s="99"/>
      <c r="AG594" s="99"/>
      <c r="AH594" s="99"/>
      <c r="AJ594" s="99"/>
      <c r="AK594" s="99"/>
      <c r="AL594" s="99"/>
      <c r="AN594" s="99"/>
      <c r="AO594" s="99"/>
      <c r="AQ594" s="99"/>
      <c r="AR594" s="99"/>
      <c r="AT594" s="99"/>
      <c r="AU594" s="99"/>
      <c r="AY594" s="99"/>
      <c r="BB594" s="99"/>
      <c r="BC594" s="99"/>
    </row>
    <row r="595" spans="6:55" x14ac:dyDescent="0.25">
      <c r="F595" s="99"/>
      <c r="G595" s="99"/>
      <c r="H595" s="99"/>
      <c r="I595" s="99"/>
      <c r="J595" s="99"/>
      <c r="K595" s="99"/>
      <c r="L595" s="99"/>
      <c r="AF595" s="99"/>
      <c r="AG595" s="99"/>
      <c r="AH595" s="99"/>
      <c r="AJ595" s="99"/>
      <c r="AK595" s="99"/>
      <c r="AL595" s="99"/>
      <c r="AN595" s="99"/>
      <c r="AO595" s="99"/>
      <c r="AQ595" s="99"/>
      <c r="AR595" s="99"/>
      <c r="AT595" s="99"/>
      <c r="AU595" s="99"/>
      <c r="AY595" s="99"/>
      <c r="BB595" s="99"/>
      <c r="BC595" s="99"/>
    </row>
    <row r="596" spans="6:55" x14ac:dyDescent="0.25">
      <c r="F596" s="99"/>
      <c r="G596" s="99"/>
      <c r="H596" s="99"/>
      <c r="I596" s="99"/>
      <c r="J596" s="99"/>
      <c r="K596" s="99"/>
      <c r="L596" s="99"/>
      <c r="AF596" s="99"/>
      <c r="AG596" s="99"/>
      <c r="AH596" s="99"/>
      <c r="AJ596" s="99"/>
      <c r="AK596" s="99"/>
      <c r="AL596" s="99"/>
      <c r="AN596" s="99"/>
      <c r="AO596" s="99"/>
      <c r="AQ596" s="99"/>
      <c r="AR596" s="99"/>
      <c r="AT596" s="99"/>
      <c r="AU596" s="99"/>
      <c r="AY596" s="99"/>
      <c r="BB596" s="99"/>
      <c r="BC596" s="99"/>
    </row>
    <row r="597" spans="6:55" x14ac:dyDescent="0.25">
      <c r="F597" s="99"/>
      <c r="G597" s="99"/>
      <c r="H597" s="99"/>
      <c r="I597" s="99"/>
      <c r="J597" s="99"/>
      <c r="K597" s="99"/>
      <c r="L597" s="99"/>
      <c r="AF597" s="99"/>
      <c r="AG597" s="99"/>
      <c r="AH597" s="99"/>
      <c r="AJ597" s="99"/>
      <c r="AK597" s="99"/>
      <c r="AL597" s="99"/>
      <c r="AN597" s="99"/>
      <c r="AO597" s="99"/>
      <c r="AQ597" s="99"/>
      <c r="AR597" s="99"/>
      <c r="AT597" s="99"/>
      <c r="AU597" s="99"/>
      <c r="AY597" s="99"/>
      <c r="BB597" s="99"/>
      <c r="BC597" s="99"/>
    </row>
    <row r="598" spans="6:55" x14ac:dyDescent="0.25">
      <c r="F598" s="99"/>
      <c r="G598" s="99"/>
      <c r="H598" s="99"/>
      <c r="I598" s="99"/>
      <c r="J598" s="99"/>
      <c r="K598" s="99"/>
      <c r="L598" s="99"/>
      <c r="AF598" s="99"/>
      <c r="AG598" s="99"/>
      <c r="AH598" s="99"/>
      <c r="AJ598" s="99"/>
      <c r="AK598" s="99"/>
      <c r="AL598" s="99"/>
      <c r="AN598" s="99"/>
      <c r="AO598" s="99"/>
      <c r="AQ598" s="99"/>
      <c r="AR598" s="99"/>
      <c r="AT598" s="99"/>
      <c r="AU598" s="99"/>
      <c r="AY598" s="99"/>
      <c r="BB598" s="99"/>
      <c r="BC598" s="99"/>
    </row>
    <row r="599" spans="6:55" x14ac:dyDescent="0.25">
      <c r="F599" s="99"/>
      <c r="G599" s="99"/>
      <c r="H599" s="99"/>
      <c r="I599" s="99"/>
      <c r="J599" s="99"/>
      <c r="K599" s="99"/>
      <c r="L599" s="99"/>
      <c r="AF599" s="99"/>
      <c r="AG599" s="99"/>
      <c r="AH599" s="99"/>
      <c r="AJ599" s="99"/>
      <c r="AK599" s="99"/>
      <c r="AL599" s="99"/>
      <c r="AN599" s="99"/>
      <c r="AO599" s="99"/>
      <c r="AQ599" s="99"/>
      <c r="AR599" s="99"/>
      <c r="AT599" s="99"/>
      <c r="AU599" s="99"/>
      <c r="AY599" s="99"/>
      <c r="BB599" s="99"/>
      <c r="BC599" s="99"/>
    </row>
    <row r="600" spans="6:55" x14ac:dyDescent="0.25">
      <c r="F600" s="99"/>
      <c r="G600" s="99"/>
      <c r="H600" s="99"/>
      <c r="I600" s="99"/>
      <c r="J600" s="99"/>
      <c r="K600" s="99"/>
      <c r="L600" s="99"/>
      <c r="AF600" s="99"/>
      <c r="AG600" s="99"/>
      <c r="AH600" s="99"/>
      <c r="AJ600" s="99"/>
      <c r="AK600" s="99"/>
      <c r="AL600" s="99"/>
      <c r="AN600" s="99"/>
      <c r="AO600" s="99"/>
      <c r="AQ600" s="99"/>
      <c r="AR600" s="99"/>
      <c r="AT600" s="99"/>
      <c r="AU600" s="99"/>
      <c r="AY600" s="99"/>
      <c r="BB600" s="99"/>
      <c r="BC600" s="99"/>
    </row>
    <row r="601" spans="6:55" x14ac:dyDescent="0.25">
      <c r="F601" s="99"/>
      <c r="G601" s="99"/>
      <c r="H601" s="99"/>
      <c r="I601" s="99"/>
      <c r="J601" s="99"/>
      <c r="K601" s="99"/>
      <c r="L601" s="99"/>
      <c r="AF601" s="99"/>
      <c r="AG601" s="99"/>
      <c r="AH601" s="99"/>
      <c r="AJ601" s="99"/>
      <c r="AK601" s="99"/>
      <c r="AL601" s="99"/>
      <c r="AN601" s="99"/>
      <c r="AO601" s="99"/>
      <c r="AQ601" s="99"/>
      <c r="AR601" s="99"/>
      <c r="AT601" s="99"/>
      <c r="AU601" s="99"/>
      <c r="AY601" s="99"/>
      <c r="BB601" s="99"/>
      <c r="BC601" s="99"/>
    </row>
    <row r="602" spans="6:55" x14ac:dyDescent="0.25">
      <c r="F602" s="99"/>
      <c r="G602" s="99"/>
      <c r="H602" s="99"/>
      <c r="I602" s="99"/>
      <c r="J602" s="99"/>
      <c r="K602" s="99"/>
      <c r="L602" s="99"/>
      <c r="AF602" s="99"/>
      <c r="AG602" s="99"/>
      <c r="AH602" s="99"/>
      <c r="AJ602" s="99"/>
      <c r="AK602" s="99"/>
      <c r="AL602" s="99"/>
      <c r="AN602" s="99"/>
      <c r="AO602" s="99"/>
      <c r="AQ602" s="99"/>
      <c r="AR602" s="99"/>
      <c r="AT602" s="99"/>
      <c r="AU602" s="99"/>
      <c r="AY602" s="99"/>
      <c r="BB602" s="99"/>
      <c r="BC602" s="99"/>
    </row>
    <row r="603" spans="6:55" x14ac:dyDescent="0.25">
      <c r="F603" s="99"/>
      <c r="G603" s="99"/>
      <c r="H603" s="99"/>
      <c r="I603" s="99"/>
      <c r="J603" s="99"/>
      <c r="K603" s="99"/>
      <c r="L603" s="99"/>
      <c r="AF603" s="99"/>
      <c r="AG603" s="99"/>
      <c r="AH603" s="99"/>
      <c r="AJ603" s="99"/>
      <c r="AK603" s="99"/>
      <c r="AL603" s="99"/>
      <c r="AN603" s="99"/>
      <c r="AO603" s="99"/>
      <c r="AQ603" s="99"/>
      <c r="AR603" s="99"/>
      <c r="AT603" s="99"/>
      <c r="AU603" s="99"/>
      <c r="AY603" s="99"/>
      <c r="BB603" s="99"/>
      <c r="BC603" s="99"/>
    </row>
    <row r="604" spans="6:55" x14ac:dyDescent="0.25">
      <c r="F604" s="99"/>
      <c r="G604" s="99"/>
      <c r="H604" s="99"/>
      <c r="I604" s="99"/>
      <c r="J604" s="99"/>
      <c r="K604" s="99"/>
      <c r="L604" s="99"/>
      <c r="AF604" s="99"/>
      <c r="AG604" s="99"/>
      <c r="AH604" s="99"/>
      <c r="AJ604" s="99"/>
      <c r="AK604" s="99"/>
      <c r="AL604" s="99"/>
      <c r="AN604" s="99"/>
      <c r="AO604" s="99"/>
      <c r="AQ604" s="99"/>
      <c r="AR604" s="99"/>
      <c r="AT604" s="99"/>
      <c r="AU604" s="99"/>
      <c r="AY604" s="99"/>
      <c r="BB604" s="99"/>
      <c r="BC604" s="99"/>
    </row>
    <row r="605" spans="6:55" x14ac:dyDescent="0.25">
      <c r="F605" s="99"/>
      <c r="G605" s="99"/>
      <c r="H605" s="99"/>
      <c r="I605" s="99"/>
      <c r="J605" s="99"/>
      <c r="K605" s="99"/>
      <c r="L605" s="99"/>
      <c r="AF605" s="99"/>
      <c r="AG605" s="99"/>
      <c r="AH605" s="99"/>
      <c r="AJ605" s="99"/>
      <c r="AK605" s="99"/>
      <c r="AL605" s="99"/>
      <c r="AN605" s="99"/>
      <c r="AO605" s="99"/>
      <c r="AQ605" s="99"/>
      <c r="AR605" s="99"/>
      <c r="AT605" s="99"/>
      <c r="AU605" s="99"/>
      <c r="AY605" s="99"/>
      <c r="BB605" s="99"/>
      <c r="BC605" s="99"/>
    </row>
    <row r="606" spans="6:55" x14ac:dyDescent="0.25">
      <c r="F606" s="99"/>
      <c r="G606" s="99"/>
      <c r="H606" s="99"/>
      <c r="I606" s="99"/>
      <c r="J606" s="99"/>
      <c r="K606" s="99"/>
      <c r="L606" s="99"/>
      <c r="AF606" s="99"/>
      <c r="AG606" s="99"/>
      <c r="AH606" s="99"/>
      <c r="AJ606" s="99"/>
      <c r="AK606" s="99"/>
      <c r="AL606" s="99"/>
      <c r="AN606" s="99"/>
      <c r="AO606" s="99"/>
      <c r="AQ606" s="99"/>
      <c r="AR606" s="99"/>
      <c r="AT606" s="99"/>
      <c r="AU606" s="99"/>
      <c r="AY606" s="99"/>
      <c r="BB606" s="99"/>
      <c r="BC606" s="99"/>
    </row>
    <row r="607" spans="6:55" x14ac:dyDescent="0.25">
      <c r="F607" s="99"/>
      <c r="G607" s="99"/>
      <c r="H607" s="99"/>
      <c r="I607" s="99"/>
      <c r="J607" s="99"/>
      <c r="K607" s="99"/>
      <c r="L607" s="99"/>
      <c r="AF607" s="99"/>
      <c r="AG607" s="99"/>
      <c r="AH607" s="99"/>
      <c r="AJ607" s="99"/>
      <c r="AK607" s="99"/>
      <c r="AL607" s="99"/>
      <c r="AN607" s="99"/>
      <c r="AO607" s="99"/>
      <c r="AQ607" s="99"/>
      <c r="AR607" s="99"/>
      <c r="AT607" s="99"/>
      <c r="AU607" s="99"/>
      <c r="AY607" s="99"/>
      <c r="BB607" s="99"/>
      <c r="BC607" s="99"/>
    </row>
    <row r="608" spans="6:55" x14ac:dyDescent="0.25">
      <c r="F608" s="99"/>
      <c r="G608" s="99"/>
      <c r="H608" s="99"/>
      <c r="I608" s="99"/>
      <c r="J608" s="99"/>
      <c r="K608" s="99"/>
      <c r="L608" s="99"/>
      <c r="AF608" s="99"/>
      <c r="AG608" s="99"/>
      <c r="AH608" s="99"/>
      <c r="AJ608" s="99"/>
      <c r="AK608" s="99"/>
      <c r="AL608" s="99"/>
      <c r="AN608" s="99"/>
      <c r="AO608" s="99"/>
      <c r="AQ608" s="99"/>
      <c r="AR608" s="99"/>
      <c r="AT608" s="99"/>
      <c r="AU608" s="99"/>
      <c r="AY608" s="99"/>
      <c r="BB608" s="99"/>
      <c r="BC608" s="99"/>
    </row>
    <row r="609" spans="6:55" x14ac:dyDescent="0.25">
      <c r="F609" s="99"/>
      <c r="G609" s="99"/>
      <c r="H609" s="99"/>
      <c r="I609" s="99"/>
      <c r="J609" s="99"/>
      <c r="K609" s="99"/>
      <c r="L609" s="99"/>
      <c r="AF609" s="99"/>
      <c r="AG609" s="99"/>
      <c r="AH609" s="99"/>
      <c r="AJ609" s="99"/>
      <c r="AK609" s="99"/>
      <c r="AL609" s="99"/>
      <c r="AN609" s="99"/>
      <c r="AO609" s="99"/>
      <c r="AQ609" s="99"/>
      <c r="AR609" s="99"/>
      <c r="AT609" s="99"/>
      <c r="AU609" s="99"/>
      <c r="AY609" s="99"/>
      <c r="BB609" s="99"/>
      <c r="BC609" s="99"/>
    </row>
    <row r="610" spans="6:55" x14ac:dyDescent="0.25">
      <c r="F610" s="99"/>
      <c r="G610" s="99"/>
      <c r="H610" s="99"/>
      <c r="I610" s="99"/>
      <c r="J610" s="99"/>
      <c r="K610" s="99"/>
      <c r="L610" s="99"/>
      <c r="AF610" s="99"/>
      <c r="AG610" s="99"/>
      <c r="AH610" s="99"/>
      <c r="AJ610" s="99"/>
      <c r="AK610" s="99"/>
      <c r="AL610" s="99"/>
      <c r="AN610" s="99"/>
      <c r="AO610" s="99"/>
      <c r="AQ610" s="99"/>
      <c r="AR610" s="99"/>
      <c r="AT610" s="99"/>
      <c r="AU610" s="99"/>
      <c r="AY610" s="99"/>
      <c r="BB610" s="99"/>
      <c r="BC610" s="99"/>
    </row>
    <row r="611" spans="6:55" x14ac:dyDescent="0.25">
      <c r="F611" s="99"/>
      <c r="G611" s="99"/>
      <c r="H611" s="99"/>
      <c r="I611" s="99"/>
      <c r="J611" s="99"/>
      <c r="K611" s="99"/>
      <c r="L611" s="99"/>
      <c r="AF611" s="99"/>
      <c r="AG611" s="99"/>
      <c r="AH611" s="99"/>
      <c r="AJ611" s="99"/>
      <c r="AK611" s="99"/>
      <c r="AL611" s="99"/>
      <c r="AN611" s="99"/>
      <c r="AO611" s="99"/>
      <c r="AQ611" s="99"/>
      <c r="AR611" s="99"/>
      <c r="AT611" s="99"/>
      <c r="AU611" s="99"/>
      <c r="AY611" s="99"/>
      <c r="BB611" s="99"/>
      <c r="BC611" s="99"/>
    </row>
    <row r="612" spans="6:55" x14ac:dyDescent="0.25">
      <c r="F612" s="99"/>
      <c r="G612" s="99"/>
      <c r="H612" s="99"/>
      <c r="I612" s="99"/>
      <c r="J612" s="99"/>
      <c r="K612" s="99"/>
      <c r="L612" s="99"/>
      <c r="AF612" s="99"/>
      <c r="AG612" s="99"/>
      <c r="AH612" s="99"/>
      <c r="AJ612" s="99"/>
      <c r="AK612" s="99"/>
      <c r="AL612" s="99"/>
      <c r="AN612" s="99"/>
      <c r="AO612" s="99"/>
      <c r="AQ612" s="99"/>
      <c r="AR612" s="99"/>
      <c r="AT612" s="99"/>
      <c r="AU612" s="99"/>
      <c r="AY612" s="99"/>
      <c r="BB612" s="99"/>
      <c r="BC612" s="99"/>
    </row>
    <row r="613" spans="6:55" x14ac:dyDescent="0.25">
      <c r="F613" s="99"/>
      <c r="G613" s="99"/>
      <c r="H613" s="99"/>
      <c r="I613" s="99"/>
      <c r="J613" s="99"/>
      <c r="K613" s="99"/>
      <c r="L613" s="99"/>
      <c r="AF613" s="99"/>
      <c r="AG613" s="99"/>
      <c r="AH613" s="99"/>
      <c r="AJ613" s="99"/>
      <c r="AK613" s="99"/>
      <c r="AL613" s="99"/>
      <c r="AN613" s="99"/>
      <c r="AO613" s="99"/>
      <c r="AQ613" s="99"/>
      <c r="AR613" s="99"/>
      <c r="AT613" s="99"/>
      <c r="AU613" s="99"/>
      <c r="AY613" s="99"/>
      <c r="BB613" s="99"/>
      <c r="BC613" s="99"/>
    </row>
    <row r="614" spans="6:55" x14ac:dyDescent="0.25">
      <c r="F614" s="99"/>
      <c r="G614" s="99"/>
      <c r="H614" s="99"/>
      <c r="I614" s="99"/>
      <c r="J614" s="99"/>
      <c r="K614" s="99"/>
      <c r="L614" s="99"/>
      <c r="AF614" s="99"/>
      <c r="AG614" s="99"/>
      <c r="AH614" s="99"/>
      <c r="AJ614" s="99"/>
      <c r="AK614" s="99"/>
      <c r="AL614" s="99"/>
      <c r="AN614" s="99"/>
      <c r="AO614" s="99"/>
      <c r="AQ614" s="99"/>
      <c r="AR614" s="99"/>
      <c r="AT614" s="99"/>
      <c r="AU614" s="99"/>
      <c r="AY614" s="99"/>
      <c r="BB614" s="99"/>
      <c r="BC614" s="99"/>
    </row>
    <row r="615" spans="6:55" x14ac:dyDescent="0.25">
      <c r="F615" s="99"/>
      <c r="G615" s="99"/>
      <c r="H615" s="99"/>
      <c r="I615" s="99"/>
      <c r="J615" s="99"/>
      <c r="K615" s="99"/>
      <c r="L615" s="99"/>
      <c r="AF615" s="99"/>
      <c r="AG615" s="99"/>
      <c r="AH615" s="99"/>
      <c r="AJ615" s="99"/>
      <c r="AK615" s="99"/>
      <c r="AL615" s="99"/>
      <c r="AN615" s="99"/>
      <c r="AO615" s="99"/>
      <c r="AQ615" s="99"/>
      <c r="AR615" s="99"/>
      <c r="AT615" s="99"/>
      <c r="AU615" s="99"/>
      <c r="AY615" s="99"/>
      <c r="BB615" s="99"/>
      <c r="BC615" s="99"/>
    </row>
    <row r="616" spans="6:55" x14ac:dyDescent="0.25">
      <c r="F616" s="99"/>
      <c r="G616" s="99"/>
      <c r="H616" s="99"/>
      <c r="I616" s="99"/>
      <c r="J616" s="99"/>
      <c r="K616" s="99"/>
      <c r="L616" s="99"/>
      <c r="AF616" s="99"/>
      <c r="AG616" s="99"/>
      <c r="AH616" s="99"/>
      <c r="AJ616" s="99"/>
      <c r="AK616" s="99"/>
      <c r="AL616" s="99"/>
      <c r="AN616" s="99"/>
      <c r="AO616" s="99"/>
      <c r="AQ616" s="99"/>
      <c r="AR616" s="99"/>
      <c r="AT616" s="99"/>
      <c r="AU616" s="99"/>
      <c r="AY616" s="99"/>
      <c r="BB616" s="99"/>
      <c r="BC616" s="99"/>
    </row>
    <row r="617" spans="6:55" x14ac:dyDescent="0.25">
      <c r="F617" s="99"/>
      <c r="G617" s="99"/>
      <c r="H617" s="99"/>
      <c r="I617" s="99"/>
      <c r="J617" s="99"/>
      <c r="K617" s="99"/>
      <c r="L617" s="99"/>
      <c r="AF617" s="99"/>
      <c r="AG617" s="99"/>
      <c r="AH617" s="99"/>
      <c r="AJ617" s="99"/>
      <c r="AK617" s="99"/>
      <c r="AL617" s="99"/>
      <c r="AN617" s="99"/>
      <c r="AO617" s="99"/>
      <c r="AQ617" s="99"/>
      <c r="AR617" s="99"/>
      <c r="AT617" s="99"/>
      <c r="AU617" s="99"/>
      <c r="AY617" s="99"/>
      <c r="BB617" s="99"/>
      <c r="BC617" s="99"/>
    </row>
    <row r="618" spans="6:55" x14ac:dyDescent="0.25">
      <c r="F618" s="99"/>
      <c r="G618" s="99"/>
      <c r="H618" s="99"/>
      <c r="I618" s="99"/>
      <c r="J618" s="99"/>
      <c r="K618" s="99"/>
      <c r="L618" s="99"/>
      <c r="AF618" s="99"/>
      <c r="AG618" s="99"/>
      <c r="AH618" s="99"/>
      <c r="AJ618" s="99"/>
      <c r="AK618" s="99"/>
      <c r="AL618" s="99"/>
      <c r="AN618" s="99"/>
      <c r="AO618" s="99"/>
      <c r="AQ618" s="99"/>
      <c r="AR618" s="99"/>
      <c r="AT618" s="99"/>
      <c r="AU618" s="99"/>
      <c r="AY618" s="99"/>
      <c r="BB618" s="99"/>
      <c r="BC618" s="99"/>
    </row>
    <row r="619" spans="6:55" x14ac:dyDescent="0.25">
      <c r="F619" s="99"/>
      <c r="G619" s="99"/>
      <c r="H619" s="99"/>
      <c r="I619" s="99"/>
      <c r="J619" s="99"/>
      <c r="K619" s="99"/>
      <c r="L619" s="99"/>
      <c r="AF619" s="99"/>
      <c r="AG619" s="99"/>
      <c r="AH619" s="99"/>
      <c r="AJ619" s="99"/>
      <c r="AK619" s="99"/>
      <c r="AL619" s="99"/>
      <c r="AN619" s="99"/>
      <c r="AO619" s="99"/>
      <c r="AQ619" s="99"/>
      <c r="AR619" s="99"/>
      <c r="AT619" s="99"/>
      <c r="AU619" s="99"/>
      <c r="AY619" s="99"/>
      <c r="BB619" s="99"/>
      <c r="BC619" s="99"/>
    </row>
    <row r="620" spans="6:55" x14ac:dyDescent="0.25">
      <c r="F620" s="99"/>
      <c r="G620" s="99"/>
      <c r="H620" s="99"/>
      <c r="I620" s="99"/>
      <c r="J620" s="99"/>
      <c r="K620" s="99"/>
      <c r="L620" s="99"/>
      <c r="AF620" s="99"/>
      <c r="AG620" s="99"/>
      <c r="AH620" s="99"/>
      <c r="AJ620" s="99"/>
      <c r="AK620" s="99"/>
      <c r="AL620" s="99"/>
      <c r="AN620" s="99"/>
      <c r="AO620" s="99"/>
      <c r="AQ620" s="99"/>
      <c r="AR620" s="99"/>
      <c r="AT620" s="99"/>
      <c r="AU620" s="99"/>
      <c r="AY620" s="99"/>
      <c r="BB620" s="99"/>
      <c r="BC620" s="99"/>
    </row>
    <row r="621" spans="6:55" x14ac:dyDescent="0.25">
      <c r="F621" s="99"/>
      <c r="G621" s="99"/>
      <c r="H621" s="99"/>
      <c r="I621" s="99"/>
      <c r="J621" s="99"/>
      <c r="K621" s="99"/>
      <c r="L621" s="99"/>
      <c r="AF621" s="99"/>
      <c r="AG621" s="99"/>
      <c r="AH621" s="99"/>
      <c r="AJ621" s="99"/>
      <c r="AK621" s="99"/>
      <c r="AL621" s="99"/>
      <c r="AN621" s="99"/>
      <c r="AO621" s="99"/>
      <c r="AQ621" s="99"/>
      <c r="AR621" s="99"/>
      <c r="AT621" s="99"/>
      <c r="AU621" s="99"/>
      <c r="AY621" s="99"/>
      <c r="BB621" s="99"/>
      <c r="BC621" s="99"/>
    </row>
    <row r="622" spans="6:55" x14ac:dyDescent="0.25">
      <c r="F622" s="99"/>
      <c r="G622" s="99"/>
      <c r="H622" s="99"/>
      <c r="I622" s="99"/>
      <c r="J622" s="99"/>
      <c r="K622" s="99"/>
      <c r="L622" s="99"/>
      <c r="AF622" s="99"/>
      <c r="AG622" s="99"/>
      <c r="AH622" s="99"/>
      <c r="AJ622" s="99"/>
      <c r="AK622" s="99"/>
      <c r="AL622" s="99"/>
      <c r="AN622" s="99"/>
      <c r="AO622" s="99"/>
      <c r="AQ622" s="99"/>
      <c r="AR622" s="99"/>
      <c r="AT622" s="99"/>
      <c r="AU622" s="99"/>
      <c r="AY622" s="99"/>
      <c r="BB622" s="99"/>
      <c r="BC622" s="99"/>
    </row>
    <row r="623" spans="6:55" x14ac:dyDescent="0.25">
      <c r="F623" s="99"/>
      <c r="G623" s="99"/>
      <c r="H623" s="99"/>
      <c r="I623" s="99"/>
      <c r="J623" s="99"/>
      <c r="K623" s="99"/>
      <c r="L623" s="99"/>
      <c r="AF623" s="99"/>
      <c r="AG623" s="99"/>
      <c r="AH623" s="99"/>
      <c r="AJ623" s="99"/>
      <c r="AK623" s="99"/>
      <c r="AL623" s="99"/>
      <c r="AN623" s="99"/>
      <c r="AO623" s="99"/>
      <c r="AQ623" s="99"/>
      <c r="AR623" s="99"/>
      <c r="AT623" s="99"/>
      <c r="AU623" s="99"/>
      <c r="AY623" s="99"/>
      <c r="BB623" s="99"/>
      <c r="BC623" s="99"/>
    </row>
    <row r="624" spans="6:55" x14ac:dyDescent="0.25">
      <c r="F624" s="99"/>
      <c r="G624" s="99"/>
      <c r="H624" s="99"/>
      <c r="I624" s="99"/>
      <c r="J624" s="99"/>
      <c r="K624" s="99"/>
      <c r="L624" s="99"/>
      <c r="AF624" s="99"/>
      <c r="AG624" s="99"/>
      <c r="AH624" s="99"/>
      <c r="AJ624" s="99"/>
      <c r="AK624" s="99"/>
      <c r="AL624" s="99"/>
      <c r="AN624" s="99"/>
      <c r="AO624" s="99"/>
      <c r="AQ624" s="99"/>
      <c r="AR624" s="99"/>
      <c r="AT624" s="99"/>
      <c r="AU624" s="99"/>
      <c r="AY624" s="99"/>
      <c r="BB624" s="99"/>
      <c r="BC624" s="99"/>
    </row>
    <row r="625" spans="6:55" x14ac:dyDescent="0.25">
      <c r="F625" s="99"/>
      <c r="G625" s="99"/>
      <c r="H625" s="99"/>
      <c r="I625" s="99"/>
      <c r="J625" s="99"/>
      <c r="K625" s="99"/>
      <c r="L625" s="99"/>
      <c r="AF625" s="99"/>
      <c r="AG625" s="99"/>
      <c r="AH625" s="99"/>
      <c r="AJ625" s="99"/>
      <c r="AK625" s="99"/>
      <c r="AL625" s="99"/>
      <c r="AN625" s="99"/>
      <c r="AO625" s="99"/>
      <c r="AQ625" s="99"/>
      <c r="AR625" s="99"/>
      <c r="AT625" s="99"/>
      <c r="AU625" s="99"/>
      <c r="AY625" s="99"/>
      <c r="BB625" s="99"/>
      <c r="BC625" s="99"/>
    </row>
    <row r="626" spans="6:55" x14ac:dyDescent="0.25">
      <c r="F626" s="99"/>
      <c r="G626" s="99"/>
      <c r="H626" s="99"/>
      <c r="I626" s="99"/>
      <c r="J626" s="99"/>
      <c r="K626" s="99"/>
      <c r="L626" s="99"/>
      <c r="AF626" s="99"/>
      <c r="AG626" s="99"/>
      <c r="AH626" s="99"/>
      <c r="AJ626" s="99"/>
      <c r="AK626" s="99"/>
      <c r="AL626" s="99"/>
      <c r="AN626" s="99"/>
      <c r="AO626" s="99"/>
      <c r="AQ626" s="99"/>
      <c r="AR626" s="99"/>
      <c r="AT626" s="99"/>
      <c r="AU626" s="99"/>
      <c r="AY626" s="99"/>
      <c r="BB626" s="99"/>
      <c r="BC626" s="99"/>
    </row>
    <row r="627" spans="6:55" x14ac:dyDescent="0.25">
      <c r="F627" s="99"/>
      <c r="G627" s="99"/>
      <c r="H627" s="99"/>
      <c r="I627" s="99"/>
      <c r="J627" s="99"/>
      <c r="K627" s="99"/>
      <c r="L627" s="99"/>
      <c r="AF627" s="99"/>
      <c r="AG627" s="99"/>
      <c r="AH627" s="99"/>
      <c r="AJ627" s="99"/>
      <c r="AK627" s="99"/>
      <c r="AL627" s="99"/>
      <c r="AN627" s="99"/>
      <c r="AO627" s="99"/>
      <c r="AQ627" s="99"/>
      <c r="AR627" s="99"/>
      <c r="AT627" s="99"/>
      <c r="AU627" s="99"/>
      <c r="AY627" s="99"/>
      <c r="BB627" s="99"/>
      <c r="BC627" s="99"/>
    </row>
    <row r="628" spans="6:55" x14ac:dyDescent="0.25">
      <c r="F628" s="99"/>
      <c r="G628" s="99"/>
      <c r="H628" s="99"/>
      <c r="I628" s="99"/>
      <c r="J628" s="99"/>
      <c r="K628" s="99"/>
      <c r="L628" s="99"/>
      <c r="AF628" s="99"/>
      <c r="AG628" s="99"/>
      <c r="AH628" s="99"/>
      <c r="AJ628" s="99"/>
      <c r="AK628" s="99"/>
      <c r="AL628" s="99"/>
      <c r="AN628" s="99"/>
      <c r="AO628" s="99"/>
      <c r="AQ628" s="99"/>
      <c r="AR628" s="99"/>
      <c r="AT628" s="99"/>
      <c r="AU628" s="99"/>
      <c r="AY628" s="99"/>
      <c r="BB628" s="99"/>
      <c r="BC628" s="99"/>
    </row>
    <row r="629" spans="6:55" x14ac:dyDescent="0.25">
      <c r="F629" s="99"/>
      <c r="G629" s="99"/>
      <c r="H629" s="99"/>
      <c r="I629" s="99"/>
      <c r="J629" s="99"/>
      <c r="K629" s="99"/>
      <c r="L629" s="99"/>
      <c r="AF629" s="99"/>
      <c r="AG629" s="99"/>
      <c r="AH629" s="99"/>
      <c r="AJ629" s="99"/>
      <c r="AK629" s="99"/>
      <c r="AL629" s="99"/>
      <c r="AN629" s="99"/>
      <c r="AO629" s="99"/>
      <c r="AQ629" s="99"/>
      <c r="AR629" s="99"/>
      <c r="AT629" s="99"/>
      <c r="AU629" s="99"/>
      <c r="AY629" s="99"/>
      <c r="BB629" s="99"/>
      <c r="BC629" s="99"/>
    </row>
    <row r="630" spans="6:55" x14ac:dyDescent="0.25">
      <c r="F630" s="99"/>
      <c r="G630" s="99"/>
      <c r="H630" s="99"/>
      <c r="I630" s="99"/>
      <c r="J630" s="99"/>
      <c r="K630" s="99"/>
      <c r="L630" s="99"/>
      <c r="AF630" s="99"/>
      <c r="AG630" s="99"/>
      <c r="AH630" s="99"/>
      <c r="AJ630" s="99"/>
      <c r="AK630" s="99"/>
      <c r="AL630" s="99"/>
      <c r="AN630" s="99"/>
      <c r="AO630" s="99"/>
      <c r="AQ630" s="99"/>
      <c r="AR630" s="99"/>
      <c r="AT630" s="99"/>
      <c r="AU630" s="99"/>
      <c r="AY630" s="99"/>
      <c r="BB630" s="99"/>
      <c r="BC630" s="99"/>
    </row>
    <row r="631" spans="6:55" x14ac:dyDescent="0.25">
      <c r="F631" s="99"/>
      <c r="G631" s="99"/>
      <c r="H631" s="99"/>
      <c r="I631" s="99"/>
      <c r="J631" s="99"/>
      <c r="K631" s="99"/>
      <c r="L631" s="99"/>
      <c r="AF631" s="99"/>
      <c r="AG631" s="99"/>
      <c r="AH631" s="99"/>
      <c r="AJ631" s="99"/>
      <c r="AK631" s="99"/>
      <c r="AL631" s="99"/>
      <c r="AN631" s="99"/>
      <c r="AO631" s="99"/>
      <c r="AQ631" s="99"/>
      <c r="AR631" s="99"/>
      <c r="AT631" s="99"/>
      <c r="AU631" s="99"/>
      <c r="AY631" s="99"/>
      <c r="BB631" s="99"/>
      <c r="BC631" s="99"/>
    </row>
    <row r="632" spans="6:55" x14ac:dyDescent="0.25">
      <c r="F632" s="99"/>
      <c r="G632" s="99"/>
      <c r="H632" s="99"/>
      <c r="I632" s="99"/>
      <c r="J632" s="99"/>
      <c r="K632" s="99"/>
      <c r="L632" s="99"/>
      <c r="AF632" s="99"/>
      <c r="AG632" s="99"/>
      <c r="AH632" s="99"/>
      <c r="AJ632" s="99"/>
      <c r="AK632" s="99"/>
      <c r="AL632" s="99"/>
      <c r="AN632" s="99"/>
      <c r="AO632" s="99"/>
      <c r="AQ632" s="99"/>
      <c r="AR632" s="99"/>
      <c r="AT632" s="99"/>
      <c r="AU632" s="99"/>
      <c r="AY632" s="99"/>
      <c r="BB632" s="99"/>
      <c r="BC632" s="99"/>
    </row>
    <row r="633" spans="6:55" x14ac:dyDescent="0.25">
      <c r="F633" s="99"/>
      <c r="G633" s="99"/>
      <c r="H633" s="99"/>
      <c r="I633" s="99"/>
      <c r="J633" s="99"/>
      <c r="K633" s="99"/>
      <c r="L633" s="99"/>
      <c r="AF633" s="99"/>
      <c r="AG633" s="99"/>
      <c r="AH633" s="99"/>
      <c r="AJ633" s="99"/>
      <c r="AK633" s="99"/>
      <c r="AL633" s="99"/>
      <c r="AN633" s="99"/>
      <c r="AO633" s="99"/>
      <c r="AQ633" s="99"/>
      <c r="AR633" s="99"/>
      <c r="AT633" s="99"/>
      <c r="AU633" s="99"/>
      <c r="AY633" s="99"/>
      <c r="BB633" s="99"/>
      <c r="BC633" s="99"/>
    </row>
    <row r="634" spans="6:55" x14ac:dyDescent="0.25">
      <c r="F634" s="99"/>
      <c r="G634" s="99"/>
      <c r="H634" s="99"/>
      <c r="I634" s="99"/>
      <c r="J634" s="99"/>
      <c r="K634" s="99"/>
      <c r="L634" s="99"/>
      <c r="AF634" s="99"/>
      <c r="AG634" s="99"/>
      <c r="AH634" s="99"/>
      <c r="AJ634" s="99"/>
      <c r="AK634" s="99"/>
      <c r="AL634" s="99"/>
      <c r="AN634" s="99"/>
      <c r="AO634" s="99"/>
      <c r="AQ634" s="99"/>
      <c r="AR634" s="99"/>
      <c r="AT634" s="99"/>
      <c r="AU634" s="99"/>
      <c r="AY634" s="99"/>
      <c r="BB634" s="99"/>
      <c r="BC634" s="99"/>
    </row>
    <row r="635" spans="6:55" x14ac:dyDescent="0.25">
      <c r="F635" s="99"/>
      <c r="G635" s="99"/>
      <c r="H635" s="99"/>
      <c r="I635" s="99"/>
      <c r="J635" s="99"/>
      <c r="K635" s="99"/>
      <c r="L635" s="99"/>
      <c r="AF635" s="99"/>
      <c r="AG635" s="99"/>
      <c r="AH635" s="99"/>
      <c r="AJ635" s="99"/>
      <c r="AK635" s="99"/>
      <c r="AL635" s="99"/>
      <c r="AN635" s="99"/>
      <c r="AO635" s="99"/>
      <c r="AQ635" s="99"/>
      <c r="AR635" s="99"/>
      <c r="AT635" s="99"/>
      <c r="AU635" s="99"/>
      <c r="AY635" s="99"/>
      <c r="BB635" s="99"/>
      <c r="BC635" s="99"/>
    </row>
    <row r="636" spans="6:55" x14ac:dyDescent="0.25">
      <c r="F636" s="99"/>
      <c r="G636" s="99"/>
      <c r="H636" s="99"/>
      <c r="I636" s="99"/>
      <c r="J636" s="99"/>
      <c r="K636" s="99"/>
      <c r="L636" s="99"/>
      <c r="AF636" s="99"/>
      <c r="AG636" s="99"/>
      <c r="AH636" s="99"/>
      <c r="AJ636" s="99"/>
      <c r="AK636" s="99"/>
      <c r="AL636" s="99"/>
      <c r="AN636" s="99"/>
      <c r="AO636" s="99"/>
      <c r="AQ636" s="99"/>
      <c r="AR636" s="99"/>
      <c r="AT636" s="99"/>
      <c r="AU636" s="99"/>
      <c r="AY636" s="99"/>
      <c r="BB636" s="99"/>
      <c r="BC636" s="99"/>
    </row>
    <row r="637" spans="6:55" x14ac:dyDescent="0.25">
      <c r="F637" s="99"/>
      <c r="G637" s="99"/>
      <c r="H637" s="99"/>
      <c r="I637" s="99"/>
      <c r="J637" s="99"/>
      <c r="K637" s="99"/>
      <c r="L637" s="99"/>
      <c r="AF637" s="99"/>
      <c r="AG637" s="99"/>
      <c r="AH637" s="99"/>
      <c r="AJ637" s="99"/>
      <c r="AK637" s="99"/>
      <c r="AL637" s="99"/>
      <c r="AN637" s="99"/>
      <c r="AO637" s="99"/>
      <c r="AQ637" s="99"/>
      <c r="AR637" s="99"/>
      <c r="AT637" s="99"/>
      <c r="AU637" s="99"/>
      <c r="AY637" s="99"/>
      <c r="BB637" s="99"/>
      <c r="BC637" s="99"/>
    </row>
    <row r="638" spans="6:55" x14ac:dyDescent="0.25">
      <c r="F638" s="99"/>
      <c r="G638" s="99"/>
      <c r="H638" s="99"/>
      <c r="I638" s="99"/>
      <c r="J638" s="99"/>
      <c r="K638" s="99"/>
      <c r="L638" s="99"/>
      <c r="AF638" s="99"/>
      <c r="AG638" s="99"/>
      <c r="AH638" s="99"/>
      <c r="AJ638" s="99"/>
      <c r="AK638" s="99"/>
      <c r="AL638" s="99"/>
      <c r="AN638" s="99"/>
      <c r="AO638" s="99"/>
      <c r="AQ638" s="99"/>
      <c r="AR638" s="99"/>
      <c r="AT638" s="99"/>
      <c r="AU638" s="99"/>
      <c r="AY638" s="99"/>
      <c r="BB638" s="99"/>
      <c r="BC638" s="99"/>
    </row>
    <row r="639" spans="6:55" x14ac:dyDescent="0.25">
      <c r="F639" s="99"/>
      <c r="G639" s="99"/>
      <c r="H639" s="99"/>
      <c r="I639" s="99"/>
      <c r="J639" s="99"/>
      <c r="K639" s="99"/>
      <c r="L639" s="99"/>
      <c r="AF639" s="99"/>
      <c r="AG639" s="99"/>
      <c r="AH639" s="99"/>
      <c r="AJ639" s="99"/>
      <c r="AK639" s="99"/>
      <c r="AL639" s="99"/>
      <c r="AN639" s="99"/>
      <c r="AO639" s="99"/>
      <c r="AQ639" s="99"/>
      <c r="AR639" s="99"/>
      <c r="AT639" s="99"/>
      <c r="AU639" s="99"/>
      <c r="AY639" s="99"/>
      <c r="BB639" s="99"/>
      <c r="BC639" s="99"/>
    </row>
    <row r="640" spans="6:55" x14ac:dyDescent="0.25">
      <c r="F640" s="99"/>
      <c r="G640" s="99"/>
      <c r="H640" s="99"/>
      <c r="I640" s="99"/>
      <c r="J640" s="99"/>
      <c r="K640" s="99"/>
      <c r="L640" s="99"/>
      <c r="AF640" s="99"/>
      <c r="AG640" s="99"/>
      <c r="AH640" s="99"/>
      <c r="AJ640" s="99"/>
      <c r="AK640" s="99"/>
      <c r="AL640" s="99"/>
      <c r="AN640" s="99"/>
      <c r="AO640" s="99"/>
      <c r="AQ640" s="99"/>
      <c r="AR640" s="99"/>
      <c r="AT640" s="99"/>
      <c r="AU640" s="99"/>
      <c r="AY640" s="99"/>
      <c r="BB640" s="99"/>
      <c r="BC640" s="99"/>
    </row>
    <row r="641" spans="6:55" x14ac:dyDescent="0.25">
      <c r="F641" s="99"/>
      <c r="G641" s="99"/>
      <c r="H641" s="99"/>
      <c r="I641" s="99"/>
      <c r="J641" s="99"/>
      <c r="K641" s="99"/>
      <c r="L641" s="99"/>
      <c r="AF641" s="99"/>
      <c r="AG641" s="99"/>
      <c r="AH641" s="99"/>
      <c r="AJ641" s="99"/>
      <c r="AK641" s="99"/>
      <c r="AL641" s="99"/>
      <c r="AN641" s="99"/>
      <c r="AO641" s="99"/>
      <c r="AQ641" s="99"/>
      <c r="AR641" s="99"/>
      <c r="AT641" s="99"/>
      <c r="AU641" s="99"/>
      <c r="AY641" s="99"/>
      <c r="BB641" s="99"/>
      <c r="BC641" s="99"/>
    </row>
    <row r="642" spans="6:55" x14ac:dyDescent="0.25">
      <c r="F642" s="99"/>
      <c r="G642" s="99"/>
      <c r="H642" s="99"/>
      <c r="I642" s="99"/>
      <c r="J642" s="99"/>
      <c r="K642" s="99"/>
      <c r="L642" s="99"/>
      <c r="AF642" s="99"/>
      <c r="AG642" s="99"/>
      <c r="AH642" s="99"/>
      <c r="AJ642" s="99"/>
      <c r="AK642" s="99"/>
      <c r="AL642" s="99"/>
      <c r="AN642" s="99"/>
      <c r="AO642" s="99"/>
      <c r="AQ642" s="99"/>
      <c r="AR642" s="99"/>
      <c r="AT642" s="99"/>
      <c r="AU642" s="99"/>
      <c r="AY642" s="99"/>
      <c r="BB642" s="99"/>
      <c r="BC642" s="99"/>
    </row>
  </sheetData>
  <sortState xmlns:xlrd2="http://schemas.microsoft.com/office/spreadsheetml/2017/richdata2" ref="E73:AP119">
    <sortCondition ref="K73:K119"/>
  </sortState>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F1:BC1"/>
  <sheetViews>
    <sheetView topLeftCell="I2" workbookViewId="0">
      <selection activeCell="I2" sqref="A1:XFD1048576"/>
    </sheetView>
  </sheetViews>
  <sheetFormatPr defaultRowHeight="15" x14ac:dyDescent="0.25"/>
  <cols>
    <col min="1" max="5" width="9.140625" style="99"/>
    <col min="6" max="8" width="9.140625" style="72"/>
    <col min="9" max="11" width="9.140625" style="102"/>
    <col min="12" max="12" width="9.140625" style="105"/>
    <col min="13" max="31" width="9.140625" style="99"/>
    <col min="32" max="33" width="9.140625" style="103"/>
    <col min="34" max="34" width="9.140625" style="72"/>
    <col min="35" max="35" width="9.140625" style="99"/>
    <col min="36" max="36" width="9.140625" style="101"/>
    <col min="37" max="38" width="9.140625" style="103"/>
    <col min="39" max="39" width="9.140625" style="99"/>
    <col min="40" max="41" width="9.140625" style="103"/>
    <col min="42" max="42" width="9.140625" style="99"/>
    <col min="43" max="44" width="9.140625" style="103"/>
    <col min="45" max="45" width="9.140625" style="99"/>
    <col min="46" max="47" width="9.140625" style="103"/>
    <col min="48" max="50" width="9.140625" style="99"/>
    <col min="51" max="51" width="9.140625" style="111"/>
    <col min="52" max="53" width="9.140625" style="99"/>
    <col min="54" max="54" width="9.140625" style="38"/>
    <col min="55" max="55" width="9.140625" style="28"/>
    <col min="56" max="16384" width="9.140625" style="99"/>
  </cols>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F1:BC1"/>
  <sheetViews>
    <sheetView topLeftCell="I2" workbookViewId="0">
      <selection activeCell="I2" sqref="A1:XFD1048576"/>
    </sheetView>
  </sheetViews>
  <sheetFormatPr defaultRowHeight="15" x14ac:dyDescent="0.25"/>
  <cols>
    <col min="1" max="5" width="9.140625" style="99"/>
    <col min="6" max="8" width="9.140625" style="72"/>
    <col min="9" max="11" width="9.140625" style="102"/>
    <col min="12" max="12" width="9.140625" style="105"/>
    <col min="13" max="31" width="9.140625" style="99"/>
    <col min="32" max="33" width="9.140625" style="103"/>
    <col min="34" max="34" width="9.140625" style="72"/>
    <col min="35" max="35" width="9.140625" style="99"/>
    <col min="36" max="36" width="9.140625" style="101"/>
    <col min="37" max="38" width="9.140625" style="103"/>
    <col min="39" max="39" width="9.140625" style="99"/>
    <col min="40" max="41" width="9.140625" style="103"/>
    <col min="42" max="42" width="9.140625" style="99"/>
    <col min="43" max="44" width="9.140625" style="103"/>
    <col min="45" max="45" width="9.140625" style="99"/>
    <col min="46" max="47" width="9.140625" style="103"/>
    <col min="48" max="50" width="9.140625" style="99"/>
    <col min="51" max="51" width="9.140625" style="111"/>
    <col min="52" max="53" width="9.140625" style="99"/>
    <col min="54" max="54" width="9.140625" style="38"/>
    <col min="55" max="55" width="9.140625" style="28"/>
    <col min="56" max="16384" width="9.140625" style="99"/>
  </cols>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F1:BC1"/>
  <sheetViews>
    <sheetView topLeftCell="I2" workbookViewId="0">
      <pane ySplit="1" topLeftCell="A3" activePane="bottomLeft" state="frozen"/>
      <selection activeCell="J18" sqref="J18"/>
      <selection pane="bottomLeft" activeCell="I2" sqref="A1:XFD1048576"/>
    </sheetView>
  </sheetViews>
  <sheetFormatPr defaultRowHeight="15" x14ac:dyDescent="0.25"/>
  <cols>
    <col min="1" max="5" width="9.140625" style="99"/>
    <col min="6" max="8" width="9.140625" style="72"/>
    <col min="9" max="11" width="9.140625" style="102"/>
    <col min="12" max="12" width="9.140625" style="105"/>
    <col min="13" max="31" width="9.140625" style="99"/>
    <col min="32" max="33" width="9.140625" style="103"/>
    <col min="34" max="34" width="9.140625" style="72"/>
    <col min="35" max="35" width="9.140625" style="99"/>
    <col min="36" max="36" width="9.140625" style="101"/>
    <col min="37" max="38" width="9.140625" style="103"/>
    <col min="39" max="39" width="9.140625" style="99"/>
    <col min="40" max="41" width="9.140625" style="103"/>
    <col min="42" max="42" width="9.140625" style="99"/>
    <col min="43" max="44" width="9.140625" style="103"/>
    <col min="45" max="45" width="9.140625" style="99"/>
    <col min="46" max="47" width="9.140625" style="103"/>
    <col min="48" max="50" width="9.140625" style="99"/>
    <col min="51" max="51" width="9.140625" style="111"/>
    <col min="52" max="53" width="9.140625" style="99"/>
    <col min="54" max="54" width="9.140625" style="38"/>
    <col min="55" max="55" width="9.140625" style="28"/>
    <col min="56" max="16384" width="9.140625" style="99"/>
  </cols>
  <sheetData/>
  <sortState xmlns:xlrd2="http://schemas.microsoft.com/office/spreadsheetml/2017/richdata2" ref="A3:BC638">
    <sortCondition ref="M2"/>
  </sortState>
  <pageMargins left="0.7" right="0.7" top="0.75" bottom="0.75" header="0.3" footer="0.3"/>
  <pageSetup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F1:BC1"/>
  <sheetViews>
    <sheetView topLeftCell="I2" workbookViewId="0">
      <selection activeCell="I2" sqref="A1:XFD1048576"/>
    </sheetView>
  </sheetViews>
  <sheetFormatPr defaultRowHeight="15" x14ac:dyDescent="0.25"/>
  <cols>
    <col min="1" max="5" width="9.140625" style="99"/>
    <col min="6" max="8" width="9.140625" style="72"/>
    <col min="9" max="11" width="9.140625" style="102"/>
    <col min="12" max="12" width="9.140625" style="105"/>
    <col min="13" max="31" width="9.140625" style="99"/>
    <col min="32" max="33" width="9.140625" style="103"/>
    <col min="34" max="34" width="9.140625" style="72"/>
    <col min="35" max="35" width="9.140625" style="99"/>
    <col min="36" max="36" width="9.140625" style="101"/>
    <col min="37" max="38" width="9.140625" style="103"/>
    <col min="39" max="39" width="9.140625" style="99"/>
    <col min="40" max="41" width="9.140625" style="103"/>
    <col min="42" max="42" width="9.140625" style="99"/>
    <col min="43" max="44" width="9.140625" style="103"/>
    <col min="45" max="45" width="9.140625" style="99"/>
    <col min="46" max="47" width="9.140625" style="103"/>
    <col min="48" max="50" width="9.140625" style="99"/>
    <col min="51" max="51" width="9.140625" style="111"/>
    <col min="52" max="53" width="9.140625" style="99"/>
    <col min="54" max="54" width="9.140625" style="38"/>
    <col min="55" max="55" width="9.140625" style="28"/>
    <col min="56" max="16384" width="9.140625" style="99"/>
  </cols>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F1:BC1"/>
  <sheetViews>
    <sheetView topLeftCell="AR2" workbookViewId="0">
      <selection activeCell="AR2" sqref="A1:XFD1048576"/>
    </sheetView>
  </sheetViews>
  <sheetFormatPr defaultRowHeight="15" x14ac:dyDescent="0.25"/>
  <cols>
    <col min="1" max="5" width="9.140625" style="99"/>
    <col min="6" max="8" width="9.140625" style="72"/>
    <col min="9" max="11" width="9.140625" style="102"/>
    <col min="12" max="12" width="9.140625" style="105"/>
    <col min="13" max="31" width="9.140625" style="99"/>
    <col min="32" max="33" width="9.140625" style="103"/>
    <col min="34" max="34" width="9.140625" style="72"/>
    <col min="35" max="35" width="9.140625" style="99"/>
    <col min="36" max="36" width="9.140625" style="101"/>
    <col min="37" max="38" width="9.140625" style="103"/>
    <col min="39" max="39" width="9.140625" style="99"/>
    <col min="40" max="41" width="9.140625" style="103"/>
    <col min="42" max="42" width="9.140625" style="99"/>
    <col min="43" max="44" width="9.140625" style="103"/>
    <col min="45" max="45" width="9.140625" style="99"/>
    <col min="46" max="47" width="9.140625" style="103"/>
    <col min="48" max="50" width="9.140625" style="99"/>
    <col min="51" max="51" width="9.140625" style="111"/>
    <col min="52" max="53" width="9.140625" style="99"/>
    <col min="54" max="54" width="9.140625" style="38"/>
    <col min="55" max="55" width="9.140625" style="28"/>
    <col min="56" max="16384" width="9.140625" style="99"/>
  </cols>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15</vt:i4>
      </vt:variant>
    </vt:vector>
  </HeadingPairs>
  <TitlesOfParts>
    <vt:vector size="15" baseType="lpstr">
      <vt:lpstr>July 20</vt:lpstr>
      <vt:lpstr>August 20</vt:lpstr>
      <vt:lpstr>Sept 20</vt:lpstr>
      <vt:lpstr>Oct 20</vt:lpstr>
      <vt:lpstr>Nov 20</vt:lpstr>
      <vt:lpstr>Dec 20</vt:lpstr>
      <vt:lpstr>Jan 21</vt:lpstr>
      <vt:lpstr>Feb 21</vt:lpstr>
      <vt:lpstr>March 21</vt:lpstr>
      <vt:lpstr>April 21</vt:lpstr>
      <vt:lpstr>May 21</vt:lpstr>
      <vt:lpstr>June 21</vt:lpstr>
      <vt:lpstr>Alleys</vt:lpstr>
      <vt:lpstr>Key</vt:lpstr>
      <vt:lpstr>Rating</vt:lpstr>
    </vt:vector>
  </TitlesOfParts>
  <Company>Louisville Metro Government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Andrew Metcalfe</dc:creator>
  <cp:lastModifiedBy>Haines, Matthew R</cp:lastModifiedBy>
  <cp:lastPrinted>2015-07-28T21:18:35Z</cp:lastPrinted>
  <dcterms:created xsi:type="dcterms:W3CDTF">2015-07-28T21:00:26Z</dcterms:created>
  <dcterms:modified xsi:type="dcterms:W3CDTF">2020-11-06T18:11:18Z</dcterms:modified>
</cp:coreProperties>
</file>